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065" windowHeight="14605" tabRatio="632" activeTab="3"/>
  </bookViews>
  <sheets>
    <sheet name="03 FPR&amp;盖板及杂项FPR清单" sheetId="19" r:id="rId1"/>
    <sheet name="附件1.FRP面积汇总表" sheetId="20" r:id="rId2"/>
    <sheet name="■附件2、废水站面积明细" sheetId="17" r:id="rId3"/>
    <sheet name="■附件3、曝气管支架数量统计" sheetId="14" r:id="rId4"/>
  </sheets>
  <definedNames>
    <definedName name="_xlnm._FilterDatabase" localSheetId="1" hidden="1">附件1.FRP面积汇总表!$A$2:$K$54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KuoPoYi</author>
  </authors>
  <commentList>
    <comment ref="W2" authorId="0">
      <text>
        <r>
          <rPr>
            <b/>
            <sz val="9"/>
            <rFont val="MingLiU"/>
            <charset val="136"/>
          </rPr>
          <t>池顶厚度</t>
        </r>
        <r>
          <rPr>
            <b/>
            <sz val="9"/>
            <rFont val="Tahoma"/>
            <charset val="134"/>
          </rPr>
          <t>0.25,</t>
        </r>
        <r>
          <rPr>
            <b/>
            <sz val="9"/>
            <rFont val="MingLiU"/>
            <charset val="136"/>
          </rPr>
          <t>翻边宽度</t>
        </r>
        <r>
          <rPr>
            <b/>
            <sz val="9"/>
            <rFont val="Tahoma"/>
            <charset val="134"/>
          </rPr>
          <t>0.05m</t>
        </r>
      </text>
    </comment>
  </commentList>
</comments>
</file>

<file path=xl/sharedStrings.xml><?xml version="1.0" encoding="utf-8"?>
<sst xmlns="http://schemas.openxmlformats.org/spreadsheetml/2006/main" count="477" uniqueCount="168">
  <si>
    <t>03 FPR&amp;盖板及杂项FPR清单</t>
  </si>
  <si>
    <t>序号</t>
  </si>
  <si>
    <t>名称</t>
  </si>
  <si>
    <t>规格型号</t>
  </si>
  <si>
    <t>数量</t>
  </si>
  <si>
    <t>单位</t>
  </si>
  <si>
    <t>单价</t>
  </si>
  <si>
    <t>复价</t>
  </si>
  <si>
    <t>FRP防腐施工</t>
  </si>
  <si>
    <t>废水站废水收集区/应急池区域FRP</t>
  </si>
  <si>
    <t>详见FPR面积汇总表</t>
  </si>
  <si>
    <t>式</t>
  </si>
  <si>
    <t>废水站浓碱预处理区域FRP</t>
  </si>
  <si>
    <t>物化系统</t>
  </si>
  <si>
    <t>污泥系统区域</t>
  </si>
  <si>
    <t>化学品区域</t>
  </si>
  <si>
    <t>洗涤塔区域</t>
  </si>
  <si>
    <t>预埋管FRP套管</t>
  </si>
  <si>
    <t>数量参考详见附件FPR、盖板及杂项工程参考清单</t>
  </si>
  <si>
    <t>项</t>
  </si>
  <si>
    <t>FRP支架</t>
  </si>
  <si>
    <t>水池内曝气管FRP支架</t>
  </si>
  <si>
    <t>100*50*100，FRP材质，曝气管安装完成二次包覆，附件FPR、盖板及杂项工程参考清单</t>
  </si>
  <si>
    <t>化学区地面支架</t>
  </si>
  <si>
    <t>管道支架，计量泵支座</t>
  </si>
  <si>
    <t>其他FPR杂项内容</t>
  </si>
  <si>
    <t>物化水池内挡水板</t>
  </si>
  <si>
    <t>L1300*B500*H5000mm，FRP材质</t>
  </si>
  <si>
    <t>套</t>
  </si>
  <si>
    <t>预处理水池内挡水板</t>
  </si>
  <si>
    <t>L800*B500*H3500mm，FRP材质</t>
  </si>
  <si>
    <t>搅拌机包覆(物化+石灰)</t>
  </si>
  <si>
    <t>Φ2000mm*L4100mm，水下组件，包覆厚度3mm</t>
  </si>
  <si>
    <t>物化沉淀池中心筒进水管道含支架</t>
  </si>
  <si>
    <t>ANSI 550A，每套管道约17m长度，90°弯头2只，FRP材质</t>
  </si>
  <si>
    <t>沉淀池溢流堰包覆</t>
  </si>
  <si>
    <t>单面宽度约16m，内外面二次包覆</t>
  </si>
  <si>
    <t>m</t>
  </si>
  <si>
    <t>浓缩池溢流堰包覆</t>
  </si>
  <si>
    <t>单面宽度约12m，内外面二次包覆</t>
  </si>
  <si>
    <t>收集区预埋管出口母管</t>
  </si>
  <si>
    <t>DN300</t>
  </si>
  <si>
    <t>DN250</t>
  </si>
  <si>
    <t>DN400</t>
  </si>
  <si>
    <t>物化区预埋管出口母管</t>
  </si>
  <si>
    <t>DN450</t>
  </si>
  <si>
    <t>污泥浓缩池区预埋管出口母管</t>
  </si>
  <si>
    <t>3DN65，量程0-0m³/h，防腐型，IP65，不防爆，就地远传</t>
  </si>
  <si>
    <t>废水系统FRP工程量清单</t>
  </si>
  <si>
    <t>水池名称</t>
  </si>
  <si>
    <t>长</t>
  </si>
  <si>
    <t>宽</t>
  </si>
  <si>
    <t>高</t>
  </si>
  <si>
    <t>防腐做法</t>
  </si>
  <si>
    <t>水池数量</t>
  </si>
  <si>
    <t>备注1</t>
  </si>
  <si>
    <t>(m)</t>
  </si>
  <si>
    <t>废水收集区/应急池区域FRP</t>
  </si>
  <si>
    <t>稀碱废水收集池</t>
  </si>
  <si>
    <t>池壁、池底，乙烯基，面层耐氟有机表面毡，总厚度不低于3.0MM</t>
  </si>
  <si>
    <t>无顶，有翻边</t>
  </si>
  <si>
    <t>池顶，乙烯基，面层耐氟有机表面毡，总厚度不低于1.0MM</t>
  </si>
  <si>
    <t>浓碱废水收集池</t>
  </si>
  <si>
    <t>有顶</t>
  </si>
  <si>
    <t>浓氟废水收集间</t>
  </si>
  <si>
    <t>无顶</t>
  </si>
  <si>
    <t>稀酸收集池</t>
  </si>
  <si>
    <r>
      <t>无顶</t>
    </r>
    <r>
      <rPr>
        <sz val="12"/>
        <color indexed="8"/>
        <rFont val="宋体"/>
        <charset val="136"/>
        <scheme val="minor"/>
      </rPr>
      <t>，</t>
    </r>
    <r>
      <rPr>
        <sz val="12"/>
        <color rgb="FF000000"/>
        <rFont val="宋体"/>
        <charset val="134"/>
        <scheme val="minor"/>
      </rPr>
      <t>有翻边</t>
    </r>
  </si>
  <si>
    <t>物化应急池1</t>
  </si>
  <si>
    <t>物化应急池2</t>
  </si>
  <si>
    <t>地下室防腐及周围地沟</t>
  </si>
  <si>
    <t>酸碱防腐环氧树脂</t>
  </si>
  <si>
    <t>浓碱预处理区域FRP</t>
  </si>
  <si>
    <t>预处理区域基础</t>
  </si>
  <si>
    <t>池壁、池底，乙烯基，面层耐氟有机表面毡，总厚度不低于1.8MM</t>
  </si>
  <si>
    <t>预处理区域(pH调节池)</t>
  </si>
  <si>
    <t>2/3顶</t>
  </si>
  <si>
    <t>预处理区域(反应池)</t>
  </si>
  <si>
    <t>预处理区域(混凝池)</t>
  </si>
  <si>
    <t>预处理区域(絮凝池)</t>
  </si>
  <si>
    <t>预处理斜板沉淀槽</t>
  </si>
  <si>
    <t>无顶金属槽池</t>
  </si>
  <si>
    <t>预处理转运槽</t>
  </si>
  <si>
    <t>一段物化池 (四槽) A/B</t>
  </si>
  <si>
    <t>一段物化污泥沉淀池 A/B</t>
  </si>
  <si>
    <t>二段物化池(四槽) A/B</t>
  </si>
  <si>
    <t>二段物化污泥沉淀池 A/B</t>
  </si>
  <si>
    <t>物化产水池</t>
  </si>
  <si>
    <t>物化污泥浓缩池</t>
  </si>
  <si>
    <t>清液池</t>
  </si>
  <si>
    <t>碱区(围堰+地沟)</t>
  </si>
  <si>
    <t>池壁、池底乙烯基，普通表面毡，总厚度不低于1.8MM，含400mm高围堰</t>
  </si>
  <si>
    <t>碱区地坑</t>
  </si>
  <si>
    <t>酸区(围堰+地沟)</t>
  </si>
  <si>
    <t>酸区地坑</t>
  </si>
  <si>
    <t>石灰溶解槽</t>
  </si>
  <si>
    <t>池顶乙烯基，普通表面毡，总厚度不低于1.0MM</t>
  </si>
  <si>
    <t>石灰储存槽</t>
  </si>
  <si>
    <t>卸药区防腐及周围地沟</t>
  </si>
  <si>
    <t>洗涤塔区设备基础+围堰</t>
  </si>
  <si>
    <t>池壁、池底乙烯基，普通表面毡，总厚度不低于1.8MM</t>
  </si>
  <si>
    <t>洗涤塔区地坑</t>
  </si>
  <si>
    <t>区域</t>
  </si>
  <si>
    <t>抗氟</t>
  </si>
  <si>
    <t>理论厚度</t>
  </si>
  <si>
    <t>是否有顶</t>
  </si>
  <si>
    <t>A.侧面面积</t>
  </si>
  <si>
    <t>C.底面面积</t>
  </si>
  <si>
    <t>B.集水坑面积</t>
  </si>
  <si>
    <t>C.柱子</t>
  </si>
  <si>
    <t>D.倒角</t>
  </si>
  <si>
    <t>E.溢流堰面积</t>
  </si>
  <si>
    <t>F.顶面面积</t>
  </si>
  <si>
    <t>G.顶梁面积（300*700）</t>
  </si>
  <si>
    <t>H.翻边</t>
  </si>
  <si>
    <t>顶面合计（含翻边）</t>
  </si>
  <si>
    <t>侧地面合计</t>
  </si>
  <si>
    <t>备注</t>
  </si>
  <si>
    <r>
      <t>(m</t>
    </r>
    <r>
      <rPr>
        <b/>
        <vertAlign val="superscript"/>
        <sz val="12"/>
        <color theme="1"/>
        <rFont val="宋体"/>
        <charset val="134"/>
        <scheme val="minor"/>
      </rPr>
      <t>2</t>
    </r>
    <r>
      <rPr>
        <b/>
        <sz val="12"/>
        <color theme="1"/>
        <rFont val="宋体"/>
        <charset val="134"/>
        <scheme val="minor"/>
      </rPr>
      <t>)</t>
    </r>
  </si>
  <si>
    <t>坑深</t>
  </si>
  <si>
    <t>坑长</t>
  </si>
  <si>
    <t>坑宽</t>
  </si>
  <si>
    <t>水坑侧面积</t>
  </si>
  <si>
    <t>顶横梁侧面积</t>
  </si>
  <si>
    <t>顶纵梁侧面积</t>
  </si>
  <si>
    <t>顶面</t>
  </si>
  <si>
    <t>底面</t>
  </si>
  <si>
    <t>侧面</t>
  </si>
  <si>
    <r>
      <t>(1.0mm*m</t>
    </r>
    <r>
      <rPr>
        <vertAlign val="superscript"/>
        <sz val="12"/>
        <color theme="1"/>
        <rFont val="宋体"/>
        <charset val="134"/>
        <scheme val="minor"/>
      </rPr>
      <t>2</t>
    </r>
    <r>
      <rPr>
        <sz val="12"/>
        <color theme="1"/>
        <rFont val="宋体"/>
        <charset val="134"/>
        <scheme val="minor"/>
      </rPr>
      <t>)</t>
    </r>
  </si>
  <si>
    <r>
      <t>(1.8mm*m</t>
    </r>
    <r>
      <rPr>
        <vertAlign val="superscript"/>
        <sz val="12"/>
        <color theme="1"/>
        <rFont val="宋体"/>
        <charset val="134"/>
        <scheme val="minor"/>
      </rPr>
      <t>2</t>
    </r>
    <r>
      <rPr>
        <sz val="12"/>
        <color theme="1"/>
        <rFont val="宋体"/>
        <charset val="134"/>
        <scheme val="minor"/>
      </rPr>
      <t>)</t>
    </r>
  </si>
  <si>
    <r>
      <t>(3.0mm*m</t>
    </r>
    <r>
      <rPr>
        <vertAlign val="superscript"/>
        <sz val="12"/>
        <color theme="1"/>
        <rFont val="宋体"/>
        <charset val="134"/>
        <scheme val="minor"/>
      </rPr>
      <t>2</t>
    </r>
    <r>
      <rPr>
        <sz val="12"/>
        <color theme="1"/>
        <rFont val="宋体"/>
        <charset val="134"/>
        <scheme val="minor"/>
      </rPr>
      <t>)</t>
    </r>
  </si>
  <si>
    <t>废水收集区域</t>
  </si>
  <si>
    <t>抗氟、臭氧、双氧水</t>
  </si>
  <si>
    <t>3.0mm</t>
  </si>
  <si>
    <t>池</t>
  </si>
  <si>
    <t>稀酸收集池A</t>
  </si>
  <si>
    <t>稀酸收集池B</t>
  </si>
  <si>
    <t>稀碱废水收集池A</t>
  </si>
  <si>
    <t>稀碱废水收集池B</t>
  </si>
  <si>
    <t>1.8mm</t>
  </si>
  <si>
    <t>面</t>
  </si>
  <si>
    <t>预处理区域</t>
  </si>
  <si>
    <t>浓碱预处理一体化设备基础</t>
  </si>
  <si>
    <t>预处理pH调节池</t>
  </si>
  <si>
    <t>预处理反应池</t>
  </si>
  <si>
    <t>预处理混凝池</t>
  </si>
  <si>
    <t>预处理絮凝池</t>
  </si>
  <si>
    <t>预处理转运池</t>
  </si>
  <si>
    <t>斜板沉淀槽(一体化设备)</t>
  </si>
  <si>
    <t>一、二级物化
区域A/B</t>
  </si>
  <si>
    <t>一段物化池 (四槽)</t>
  </si>
  <si>
    <t>半敞开，2/3顶面积</t>
  </si>
  <si>
    <t>一段物化污泥沉淀池</t>
  </si>
  <si>
    <t>二段物化池(四槽)</t>
  </si>
  <si>
    <t>二段物化污泥沉淀池</t>
  </si>
  <si>
    <t>污泥区域</t>
  </si>
  <si>
    <t>化学品区</t>
  </si>
  <si>
    <t xml:space="preserve">石灰溶解槽.储存槽1 </t>
  </si>
  <si>
    <t xml:space="preserve">石灰溶解槽.储存槽2 </t>
  </si>
  <si>
    <t>洗涤塔区域设备基础</t>
  </si>
  <si>
    <t>合计</t>
  </si>
  <si>
    <t>总计</t>
  </si>
  <si>
    <t xml:space="preserve">备注：1、以上根据水池尺寸预估面积，仅供参考。
2、梁面积及翻边详细面积请参考结构图纸，自行核算。
</t>
  </si>
  <si>
    <t>曝气管支架数量清单</t>
  </si>
  <si>
    <t>支架数量</t>
  </si>
  <si>
    <t>pcs</t>
  </si>
  <si>
    <t>浓碱预处理反应池</t>
  </si>
  <si>
    <t>备注：以上根据水池尺寸预估面积，仅供参考。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</si>
</sst>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[$¥-804]* #,##0_ ;_ [$¥-804]* \-#,##0_ ;_ [$¥-804]* &quot;-&quot;_ ;_ @_ "/>
    <numFmt numFmtId="177" formatCode="_-[$€-2]* #,##0.00_-;\-[$€-2]* #,##0.00_-;_-[$€-2]* \-??_-"/>
    <numFmt numFmtId="178" formatCode="0_ "/>
    <numFmt numFmtId="179" formatCode="0.000_ "/>
  </numFmts>
  <fonts count="45">
    <font>
      <sz val="11"/>
      <color theme="1"/>
      <name val="宋体"/>
      <charset val="134"/>
      <scheme val="minor"/>
    </font>
    <font>
      <b/>
      <sz val="14"/>
      <color theme="1"/>
      <name val="宋体"/>
      <charset val="136"/>
      <scheme val="minor"/>
    </font>
    <font>
      <sz val="11"/>
      <color theme="1"/>
      <name val="宋体"/>
      <charset val="136"/>
      <scheme val="minor"/>
    </font>
    <font>
      <sz val="12"/>
      <color theme="1"/>
      <name val="宋体"/>
      <charset val="136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theme="1"/>
      <name val="宋体"/>
      <charset val="136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6"/>
      <scheme val="minor"/>
    </font>
    <font>
      <sz val="12"/>
      <color rgb="FFFF000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6"/>
      <color theme="1"/>
      <name val="宋体"/>
      <charset val="136"/>
      <scheme val="minor"/>
    </font>
    <font>
      <b/>
      <sz val="12"/>
      <color theme="1"/>
      <name val="宋体"/>
      <charset val="136"/>
      <scheme val="minor"/>
    </font>
    <font>
      <b/>
      <sz val="12"/>
      <color theme="1"/>
      <name val="宋体"/>
      <charset val="136"/>
      <scheme val="minor"/>
    </font>
    <font>
      <sz val="12"/>
      <color indexed="8"/>
      <name val="宋体"/>
      <charset val="136"/>
      <scheme val="minor"/>
    </font>
    <font>
      <sz val="12"/>
      <color rgb="FF000000"/>
      <name val="宋体"/>
      <charset val="136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ＭＳ 明朝"/>
      <charset val="134"/>
    </font>
    <font>
      <sz val="12"/>
      <name val="宋体"/>
      <charset val="134"/>
    </font>
    <font>
      <sz val="12"/>
      <name val="新細明體"/>
      <charset val="136"/>
    </font>
    <font>
      <b/>
      <vertAlign val="superscript"/>
      <sz val="12"/>
      <color theme="1"/>
      <name val="宋体"/>
      <charset val="134"/>
      <scheme val="minor"/>
    </font>
    <font>
      <vertAlign val="superscript"/>
      <sz val="12"/>
      <color theme="1"/>
      <name val="宋体"/>
      <charset val="134"/>
      <scheme val="minor"/>
    </font>
    <font>
      <b/>
      <sz val="9"/>
      <name val="MingLiU"/>
      <charset val="136"/>
    </font>
    <font>
      <b/>
      <sz val="9"/>
      <name val="Tahoma"/>
      <charset val="134"/>
    </font>
  </fonts>
  <fills count="39">
    <fill>
      <patternFill patternType="none"/>
    </fill>
    <fill>
      <patternFill patternType="gray125"/>
    </fill>
    <fill>
      <patternFill patternType="solid">
        <fgColor rgb="FF00FFCC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9" borderId="17" applyNumberFormat="0" applyAlignment="0" applyProtection="0">
      <alignment vertical="center"/>
    </xf>
    <xf numFmtId="0" fontId="28" fillId="10" borderId="18" applyNumberFormat="0" applyAlignment="0" applyProtection="0">
      <alignment vertical="center"/>
    </xf>
    <xf numFmtId="0" fontId="29" fillId="10" borderId="17" applyNumberFormat="0" applyAlignment="0" applyProtection="0">
      <alignment vertical="center"/>
    </xf>
    <xf numFmtId="0" fontId="30" fillId="11" borderId="19" applyNumberFormat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176" fontId="38" fillId="0" borderId="0"/>
    <xf numFmtId="0" fontId="39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0" borderId="0"/>
    <xf numFmtId="177" fontId="2" fillId="0" borderId="0"/>
    <xf numFmtId="177" fontId="2" fillId="0" borderId="0"/>
    <xf numFmtId="177" fontId="2" fillId="0" borderId="0"/>
    <xf numFmtId="177" fontId="2" fillId="0" borderId="0"/>
    <xf numFmtId="177" fontId="2" fillId="0" borderId="0"/>
    <xf numFmtId="0" fontId="2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0" borderId="0">
      <alignment vertical="center"/>
    </xf>
    <xf numFmtId="177" fontId="40" fillId="0" borderId="0"/>
  </cellStyleXfs>
  <cellXfs count="13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3" xfId="0" applyFont="1" applyBorder="1" applyAlignment="1">
      <alignment horizontal="left" vertical="center"/>
    </xf>
    <xf numFmtId="0" fontId="4" fillId="0" borderId="0" xfId="62" applyFont="1" applyAlignment="1">
      <alignment horizontal="center" vertical="center"/>
    </xf>
    <xf numFmtId="0" fontId="5" fillId="0" borderId="0" xfId="62" applyFont="1" applyAlignment="1">
      <alignment horizontal="center" vertical="center"/>
    </xf>
    <xf numFmtId="0" fontId="6" fillId="0" borderId="0" xfId="62" applyFont="1" applyAlignment="1">
      <alignment horizontal="center" vertical="center"/>
    </xf>
    <xf numFmtId="0" fontId="5" fillId="0" borderId="4" xfId="62" applyFont="1" applyBorder="1" applyAlignment="1">
      <alignment horizontal="center" vertical="center"/>
    </xf>
    <xf numFmtId="0" fontId="5" fillId="0" borderId="2" xfId="54" applyFont="1" applyBorder="1" applyAlignment="1">
      <alignment horizontal="center" vertical="center"/>
    </xf>
    <xf numFmtId="0" fontId="5" fillId="0" borderId="5" xfId="62" applyFont="1" applyBorder="1" applyAlignment="1">
      <alignment horizontal="center" vertical="center"/>
    </xf>
    <xf numFmtId="0" fontId="7" fillId="0" borderId="4" xfId="62" applyFont="1" applyBorder="1" applyAlignment="1">
      <alignment horizontal="center" vertical="center"/>
    </xf>
    <xf numFmtId="0" fontId="7" fillId="0" borderId="2" xfId="62" applyFont="1" applyBorder="1">
      <alignment vertical="center"/>
    </xf>
    <xf numFmtId="0" fontId="7" fillId="0" borderId="2" xfId="62" applyFont="1" applyBorder="1" applyAlignment="1">
      <alignment horizontal="center" vertical="center"/>
    </xf>
    <xf numFmtId="0" fontId="4" fillId="3" borderId="2" xfId="62" applyFont="1" applyFill="1" applyBorder="1" applyAlignment="1">
      <alignment horizontal="center" vertical="center" wrapText="1"/>
    </xf>
    <xf numFmtId="0" fontId="8" fillId="0" borderId="2" xfId="56" applyNumberFormat="1" applyFont="1" applyBorder="1" applyAlignment="1">
      <alignment horizontal="center" vertical="center"/>
    </xf>
    <xf numFmtId="0" fontId="7" fillId="0" borderId="3" xfId="62" applyFont="1" applyBorder="1" applyAlignment="1">
      <alignment horizontal="center" vertical="center"/>
    </xf>
    <xf numFmtId="0" fontId="9" fillId="0" borderId="2" xfId="62" applyFont="1" applyBorder="1">
      <alignment vertical="center"/>
    </xf>
    <xf numFmtId="0" fontId="4" fillId="0" borderId="2" xfId="62" applyFont="1" applyBorder="1" applyAlignment="1">
      <alignment horizontal="center" vertical="center" wrapText="1"/>
    </xf>
    <xf numFmtId="0" fontId="7" fillId="0" borderId="5" xfId="62" applyFont="1" applyBorder="1" applyAlignment="1">
      <alignment horizontal="center" vertical="center"/>
    </xf>
    <xf numFmtId="0" fontId="4" fillId="0" borderId="2" xfId="66" applyNumberFormat="1" applyFont="1" applyBorder="1" applyAlignment="1">
      <alignment vertical="center"/>
    </xf>
    <xf numFmtId="0" fontId="7" fillId="4" borderId="2" xfId="62" applyFont="1" applyFill="1" applyBorder="1" applyAlignment="1">
      <alignment horizontal="center" vertical="center"/>
    </xf>
    <xf numFmtId="0" fontId="10" fillId="0" borderId="2" xfId="66" applyNumberFormat="1" applyFont="1" applyBorder="1" applyAlignment="1">
      <alignment horizontal="center" vertical="center"/>
    </xf>
    <xf numFmtId="0" fontId="4" fillId="0" borderId="2" xfId="66" applyNumberFormat="1" applyFont="1" applyBorder="1" applyAlignment="1">
      <alignment horizontal="center" vertical="center"/>
    </xf>
    <xf numFmtId="0" fontId="4" fillId="0" borderId="2" xfId="62" applyFont="1" applyBorder="1" applyAlignment="1">
      <alignment vertical="center" wrapText="1"/>
    </xf>
    <xf numFmtId="0" fontId="6" fillId="0" borderId="2" xfId="64" applyNumberFormat="1" applyFont="1" applyBorder="1" applyAlignment="1">
      <alignment horizontal="center" vertical="center"/>
    </xf>
    <xf numFmtId="0" fontId="7" fillId="0" borderId="4" xfId="62" applyFont="1" applyBorder="1" applyAlignment="1">
      <alignment horizontal="center" vertical="center" wrapText="1"/>
    </xf>
    <xf numFmtId="0" fontId="4" fillId="5" borderId="2" xfId="62" applyFont="1" applyFill="1" applyBorder="1" applyAlignment="1">
      <alignment horizontal="center" vertical="center" wrapText="1"/>
    </xf>
    <xf numFmtId="0" fontId="8" fillId="0" borderId="2" xfId="64" applyNumberFormat="1" applyFont="1" applyBorder="1" applyAlignment="1">
      <alignment horizontal="center" vertical="center"/>
    </xf>
    <xf numFmtId="0" fontId="7" fillId="0" borderId="3" xfId="62" applyFont="1" applyBorder="1" applyAlignment="1">
      <alignment horizontal="center" vertical="center" wrapText="1"/>
    </xf>
    <xf numFmtId="0" fontId="4" fillId="0" borderId="2" xfId="64" applyNumberFormat="1" applyFont="1" applyBorder="1" applyAlignment="1">
      <alignment horizontal="center" vertical="center"/>
    </xf>
    <xf numFmtId="0" fontId="4" fillId="0" borderId="4" xfId="62" applyFont="1" applyBorder="1" applyAlignment="1">
      <alignment horizontal="center" vertical="center" wrapText="1"/>
    </xf>
    <xf numFmtId="0" fontId="4" fillId="0" borderId="3" xfId="62" applyFont="1" applyBorder="1" applyAlignment="1">
      <alignment horizontal="center" vertical="center" wrapText="1"/>
    </xf>
    <xf numFmtId="0" fontId="4" fillId="0" borderId="5" xfId="62" applyFont="1" applyBorder="1" applyAlignment="1">
      <alignment horizontal="center" vertical="center" wrapText="1"/>
    </xf>
    <xf numFmtId="0" fontId="7" fillId="0" borderId="2" xfId="62" applyFont="1" applyFill="1" applyBorder="1" applyAlignment="1">
      <alignment horizontal="center" vertical="center"/>
    </xf>
    <xf numFmtId="0" fontId="11" fillId="0" borderId="2" xfId="66" applyNumberFormat="1" applyFont="1" applyBorder="1" applyAlignment="1">
      <alignment horizontal="center" vertical="center"/>
    </xf>
    <xf numFmtId="0" fontId="12" fillId="0" borderId="2" xfId="62" applyFont="1" applyBorder="1" applyAlignment="1">
      <alignment horizontal="center" vertical="center" wrapText="1"/>
    </xf>
    <xf numFmtId="0" fontId="12" fillId="0" borderId="2" xfId="66" applyNumberFormat="1" applyFont="1" applyBorder="1" applyAlignment="1">
      <alignment horizontal="center" vertical="center"/>
    </xf>
    <xf numFmtId="0" fontId="13" fillId="0" borderId="2" xfId="62" applyFont="1" applyBorder="1" applyAlignment="1">
      <alignment horizontal="center" vertical="center"/>
    </xf>
    <xf numFmtId="0" fontId="5" fillId="0" borderId="2" xfId="62" applyFont="1" applyBorder="1" applyAlignment="1">
      <alignment horizontal="center" vertical="center"/>
    </xf>
    <xf numFmtId="0" fontId="5" fillId="0" borderId="2" xfId="62" applyFont="1" applyBorder="1" applyAlignment="1">
      <alignment horizontal="center" vertical="center" wrapText="1"/>
    </xf>
    <xf numFmtId="0" fontId="5" fillId="0" borderId="6" xfId="62" applyFont="1" applyBorder="1" applyAlignment="1">
      <alignment horizontal="left" vertical="center" wrapText="1"/>
    </xf>
    <xf numFmtId="0" fontId="5" fillId="0" borderId="0" xfId="62" applyFont="1" applyAlignment="1">
      <alignment horizontal="left" vertical="center"/>
    </xf>
    <xf numFmtId="0" fontId="5" fillId="0" borderId="7" xfId="54" applyFont="1" applyBorder="1" applyAlignment="1">
      <alignment horizontal="center" vertical="center"/>
    </xf>
    <xf numFmtId="0" fontId="5" fillId="0" borderId="8" xfId="54" applyFont="1" applyBorder="1" applyAlignment="1">
      <alignment horizontal="center" vertical="center"/>
    </xf>
    <xf numFmtId="0" fontId="5" fillId="0" borderId="9" xfId="54" applyFont="1" applyBorder="1" applyAlignment="1">
      <alignment horizontal="center" vertical="center"/>
    </xf>
    <xf numFmtId="178" fontId="6" fillId="0" borderId="2" xfId="62" applyNumberFormat="1" applyFont="1" applyBorder="1" applyAlignment="1">
      <alignment horizontal="center" vertical="center"/>
    </xf>
    <xf numFmtId="178" fontId="4" fillId="0" borderId="2" xfId="62" applyNumberFormat="1" applyFont="1" applyBorder="1" applyAlignment="1">
      <alignment horizontal="center" vertical="center"/>
    </xf>
    <xf numFmtId="178" fontId="4" fillId="0" borderId="2" xfId="66" applyNumberFormat="1" applyFont="1" applyBorder="1" applyAlignment="1">
      <alignment horizontal="center" vertical="center"/>
    </xf>
    <xf numFmtId="179" fontId="6" fillId="0" borderId="2" xfId="62" applyNumberFormat="1" applyFont="1" applyBorder="1" applyAlignment="1">
      <alignment horizontal="center" vertical="center"/>
    </xf>
    <xf numFmtId="178" fontId="5" fillId="0" borderId="2" xfId="62" applyNumberFormat="1" applyFont="1" applyBorder="1" applyAlignment="1">
      <alignment horizontal="center" vertical="center"/>
    </xf>
    <xf numFmtId="178" fontId="12" fillId="0" borderId="2" xfId="66" applyNumberFormat="1" applyFont="1" applyBorder="1" applyAlignment="1">
      <alignment horizontal="center" vertical="center"/>
    </xf>
    <xf numFmtId="0" fontId="5" fillId="0" borderId="10" xfId="62" applyFont="1" applyBorder="1" applyAlignment="1">
      <alignment horizontal="center" vertical="center"/>
    </xf>
    <xf numFmtId="0" fontId="5" fillId="0" borderId="11" xfId="62" applyFont="1" applyBorder="1" applyAlignment="1">
      <alignment horizontal="center" vertical="center"/>
    </xf>
    <xf numFmtId="0" fontId="4" fillId="0" borderId="2" xfId="62" applyFont="1" applyBorder="1" applyAlignment="1">
      <alignment horizontal="center" vertical="center"/>
    </xf>
    <xf numFmtId="178" fontId="4" fillId="0" borderId="0" xfId="66" applyNumberFormat="1" applyFont="1" applyAlignment="1">
      <alignment horizontal="center" vertical="center"/>
    </xf>
    <xf numFmtId="178" fontId="12" fillId="0" borderId="0" xfId="66" applyNumberFormat="1" applyFont="1" applyAlignment="1">
      <alignment horizontal="center" vertical="center"/>
    </xf>
    <xf numFmtId="178" fontId="5" fillId="0" borderId="0" xfId="62" applyNumberFormat="1" applyFont="1" applyAlignment="1">
      <alignment horizontal="center" vertical="center"/>
    </xf>
    <xf numFmtId="0" fontId="5" fillId="0" borderId="12" xfId="62" applyFont="1" applyBorder="1" applyAlignment="1">
      <alignment horizontal="center" vertical="center"/>
    </xf>
    <xf numFmtId="0" fontId="6" fillId="6" borderId="9" xfId="54" applyFont="1" applyFill="1" applyBorder="1" applyAlignment="1">
      <alignment horizontal="center" vertical="center"/>
    </xf>
    <xf numFmtId="0" fontId="6" fillId="4" borderId="2" xfId="54" applyFont="1" applyFill="1" applyBorder="1" applyAlignment="1">
      <alignment horizontal="center" vertical="center"/>
    </xf>
    <xf numFmtId="0" fontId="6" fillId="7" borderId="2" xfId="54" applyFont="1" applyFill="1" applyBorder="1" applyAlignment="1">
      <alignment horizontal="center" vertical="center"/>
    </xf>
    <xf numFmtId="0" fontId="5" fillId="0" borderId="13" xfId="62" applyFont="1" applyBorder="1" applyAlignment="1">
      <alignment horizontal="center" vertical="center"/>
    </xf>
    <xf numFmtId="0" fontId="6" fillId="0" borderId="2" xfId="54" applyFont="1" applyBorder="1" applyAlignment="1">
      <alignment horizontal="center" vertical="center"/>
    </xf>
    <xf numFmtId="0" fontId="4" fillId="0" borderId="2" xfId="66" applyNumberFormat="1" applyFont="1" applyBorder="1" applyAlignment="1" applyProtection="1">
      <alignment horizontal="center" vertical="center"/>
      <protection hidden="1"/>
    </xf>
    <xf numFmtId="0" fontId="12" fillId="0" borderId="2" xfId="66" applyNumberFormat="1" applyFont="1" applyBorder="1" applyAlignment="1" applyProtection="1">
      <alignment horizontal="center" vertical="center"/>
      <protection hidden="1"/>
    </xf>
    <xf numFmtId="178" fontId="5" fillId="6" borderId="2" xfId="62" applyNumberFormat="1" applyFont="1" applyFill="1" applyBorder="1" applyAlignment="1">
      <alignment horizontal="center" vertical="center"/>
    </xf>
    <xf numFmtId="178" fontId="5" fillId="4" borderId="2" xfId="62" applyNumberFormat="1" applyFont="1" applyFill="1" applyBorder="1" applyAlignment="1">
      <alignment horizontal="center" vertical="center"/>
    </xf>
    <xf numFmtId="178" fontId="5" fillId="7" borderId="2" xfId="62" applyNumberFormat="1" applyFont="1" applyFill="1" applyBorder="1" applyAlignment="1">
      <alignment horizontal="center" vertical="center"/>
    </xf>
    <xf numFmtId="178" fontId="6" fillId="0" borderId="0" xfId="62" applyNumberFormat="1" applyFont="1" applyAlignment="1">
      <alignment horizontal="center" vertical="center"/>
    </xf>
    <xf numFmtId="0" fontId="8" fillId="0" borderId="0" xfId="59" applyNumberFormat="1" applyFont="1" applyAlignment="1">
      <alignment horizontal="center" vertical="center"/>
    </xf>
    <xf numFmtId="0" fontId="8" fillId="0" borderId="0" xfId="59" applyNumberFormat="1" applyFont="1"/>
    <xf numFmtId="0" fontId="8" fillId="0" borderId="0" xfId="59" applyNumberFormat="1" applyFont="1" applyAlignment="1">
      <alignment horizontal="center"/>
    </xf>
    <xf numFmtId="0" fontId="14" fillId="0" borderId="1" xfId="64" applyNumberFormat="1" applyFont="1" applyBorder="1" applyAlignment="1">
      <alignment horizontal="center" vertical="center"/>
    </xf>
    <xf numFmtId="0" fontId="15" fillId="0" borderId="2" xfId="59" applyNumberFormat="1" applyFont="1" applyBorder="1" applyAlignment="1">
      <alignment horizontal="center" vertical="center"/>
    </xf>
    <xf numFmtId="0" fontId="15" fillId="0" borderId="2" xfId="64" applyNumberFormat="1" applyFont="1" applyBorder="1">
      <alignment vertical="center"/>
    </xf>
    <xf numFmtId="0" fontId="15" fillId="0" borderId="2" xfId="56" applyNumberFormat="1" applyFont="1" applyBorder="1" applyAlignment="1">
      <alignment horizontal="center" vertical="center"/>
    </xf>
    <xf numFmtId="0" fontId="15" fillId="0" borderId="4" xfId="56" applyNumberFormat="1" applyFont="1" applyBorder="1" applyAlignment="1">
      <alignment horizontal="center" vertical="center"/>
    </xf>
    <xf numFmtId="0" fontId="15" fillId="0" borderId="2" xfId="64" applyNumberFormat="1" applyFont="1" applyBorder="1" applyAlignment="1">
      <alignment horizontal="center" vertical="center"/>
    </xf>
    <xf numFmtId="0" fontId="15" fillId="0" borderId="5" xfId="56" applyNumberFormat="1" applyFont="1" applyBorder="1" applyAlignment="1">
      <alignment horizontal="center" vertical="center"/>
    </xf>
    <xf numFmtId="0" fontId="16" fillId="6" borderId="2" xfId="59" applyNumberFormat="1" applyFont="1" applyFill="1" applyBorder="1" applyAlignment="1">
      <alignment horizontal="center" vertical="center"/>
    </xf>
    <xf numFmtId="0" fontId="5" fillId="6" borderId="2" xfId="64" applyNumberFormat="1" applyFont="1" applyFill="1" applyBorder="1" applyAlignment="1">
      <alignment horizontal="left" vertical="center"/>
    </xf>
    <xf numFmtId="0" fontId="16" fillId="6" borderId="2" xfId="64" applyNumberFormat="1" applyFont="1" applyFill="1" applyBorder="1" applyAlignment="1">
      <alignment horizontal="left" vertical="center"/>
    </xf>
    <xf numFmtId="0" fontId="8" fillId="0" borderId="2" xfId="59" applyNumberFormat="1" applyFont="1" applyBorder="1" applyAlignment="1">
      <alignment horizontal="center" vertical="center"/>
    </xf>
    <xf numFmtId="0" fontId="17" fillId="0" borderId="4" xfId="64" applyNumberFormat="1" applyFont="1" applyBorder="1">
      <alignment vertical="center"/>
    </xf>
    <xf numFmtId="0" fontId="10" fillId="0" borderId="2" xfId="53" applyNumberFormat="1" applyFont="1" applyBorder="1" applyAlignment="1">
      <alignment vertical="center" wrapText="1"/>
    </xf>
    <xf numFmtId="0" fontId="10" fillId="0" borderId="2" xfId="64" applyNumberFormat="1" applyFont="1" applyBorder="1" applyAlignment="1">
      <alignment horizontal="center" vertical="center"/>
    </xf>
    <xf numFmtId="0" fontId="17" fillId="0" borderId="5" xfId="64" applyNumberFormat="1" applyFont="1" applyBorder="1">
      <alignment vertical="center"/>
    </xf>
    <xf numFmtId="0" fontId="4" fillId="0" borderId="2" xfId="53" applyNumberFormat="1" applyFont="1" applyBorder="1" applyAlignment="1">
      <alignment vertical="center" wrapText="1"/>
    </xf>
    <xf numFmtId="0" fontId="10" fillId="0" borderId="4" xfId="64" applyNumberFormat="1" applyFont="1" applyBorder="1">
      <alignment vertical="center"/>
    </xf>
    <xf numFmtId="0" fontId="10" fillId="0" borderId="5" xfId="64" applyNumberFormat="1" applyFont="1" applyBorder="1">
      <alignment vertical="center"/>
    </xf>
    <xf numFmtId="0" fontId="18" fillId="0" borderId="4" xfId="64" applyNumberFormat="1" applyFont="1" applyBorder="1">
      <alignment vertical="center"/>
    </xf>
    <xf numFmtId="2" fontId="8" fillId="0" borderId="2" xfId="59" applyNumberFormat="1" applyFont="1" applyBorder="1" applyAlignment="1">
      <alignment horizontal="center" vertical="center"/>
    </xf>
    <xf numFmtId="0" fontId="18" fillId="0" borderId="5" xfId="64" applyNumberFormat="1" applyFont="1" applyBorder="1">
      <alignment vertical="center"/>
    </xf>
    <xf numFmtId="0" fontId="10" fillId="0" borderId="5" xfId="66" applyNumberFormat="1" applyFont="1" applyBorder="1" applyAlignment="1">
      <alignment vertical="center"/>
    </xf>
    <xf numFmtId="0" fontId="10" fillId="0" borderId="2" xfId="66" applyNumberFormat="1" applyFont="1" applyBorder="1" applyAlignment="1" applyProtection="1">
      <alignment horizontal="center" vertical="center"/>
      <protection hidden="1"/>
    </xf>
    <xf numFmtId="0" fontId="5" fillId="6" borderId="7" xfId="64" applyNumberFormat="1" applyFont="1" applyFill="1" applyBorder="1" applyAlignment="1">
      <alignment horizontal="left" vertical="center"/>
    </xf>
    <xf numFmtId="0" fontId="16" fillId="6" borderId="8" xfId="64" applyNumberFormat="1" applyFont="1" applyFill="1" applyBorder="1" applyAlignment="1">
      <alignment horizontal="left" vertical="center"/>
    </xf>
    <xf numFmtId="0" fontId="10" fillId="0" borderId="4" xfId="64" applyNumberFormat="1" applyFont="1" applyBorder="1" applyAlignment="1">
      <alignment vertical="center" wrapText="1"/>
    </xf>
    <xf numFmtId="0" fontId="10" fillId="0" borderId="5" xfId="64" applyNumberFormat="1" applyFont="1" applyBorder="1" applyAlignment="1">
      <alignment vertical="center" wrapText="1"/>
    </xf>
    <xf numFmtId="0" fontId="10" fillId="0" borderId="2" xfId="64" applyNumberFormat="1" applyFont="1" applyBorder="1" applyAlignment="1">
      <alignment vertical="center" wrapText="1"/>
    </xf>
    <xf numFmtId="0" fontId="17" fillId="0" borderId="2" xfId="64" applyNumberFormat="1" applyFont="1" applyBorder="1">
      <alignment vertical="center"/>
    </xf>
    <xf numFmtId="0" fontId="10" fillId="0" borderId="2" xfId="66" applyNumberFormat="1" applyFont="1" applyBorder="1" applyAlignment="1">
      <alignment vertical="center"/>
    </xf>
    <xf numFmtId="0" fontId="10" fillId="0" borderId="4" xfId="66" applyNumberFormat="1" applyFont="1" applyBorder="1" applyAlignment="1">
      <alignment vertical="center"/>
    </xf>
    <xf numFmtId="0" fontId="15" fillId="0" borderId="4" xfId="64" applyNumberFormat="1" applyFont="1" applyBorder="1" applyAlignment="1">
      <alignment horizontal="center" vertical="center"/>
    </xf>
    <xf numFmtId="0" fontId="15" fillId="0" borderId="5" xfId="64" applyNumberFormat="1" applyFont="1" applyBorder="1" applyAlignment="1">
      <alignment horizontal="center" vertical="center"/>
    </xf>
    <xf numFmtId="41" fontId="0" fillId="0" borderId="2" xfId="61" applyNumberFormat="1" applyFont="1" applyFill="1" applyBorder="1" applyAlignment="1">
      <alignment horizontal="left" vertical="center"/>
    </xf>
    <xf numFmtId="0" fontId="9" fillId="0" borderId="4" xfId="59" applyNumberFormat="1" applyFont="1" applyBorder="1" applyAlignment="1">
      <alignment horizontal="center" vertical="center" wrapText="1"/>
    </xf>
    <xf numFmtId="0" fontId="17" fillId="0" borderId="5" xfId="59" applyNumberFormat="1" applyFont="1" applyBorder="1" applyAlignment="1">
      <alignment horizontal="center" vertical="center" wrapText="1"/>
    </xf>
    <xf numFmtId="0" fontId="17" fillId="0" borderId="4" xfId="59" applyNumberFormat="1" applyFont="1" applyBorder="1" applyAlignment="1">
      <alignment horizontal="center" vertical="center" wrapText="1"/>
    </xf>
    <xf numFmtId="0" fontId="17" fillId="0" borderId="2" xfId="59" applyNumberFormat="1" applyFont="1" applyBorder="1" applyAlignment="1">
      <alignment horizontal="center" vertical="center" wrapText="1"/>
    </xf>
    <xf numFmtId="0" fontId="5" fillId="0" borderId="0" xfId="65" applyFont="1" applyFill="1" applyAlignment="1">
      <alignment horizontal="center" vertical="center"/>
    </xf>
    <xf numFmtId="0" fontId="4" fillId="0" borderId="0" xfId="65" applyFont="1" applyFill="1" applyAlignment="1">
      <alignment horizontal="center" vertical="center"/>
    </xf>
    <xf numFmtId="0" fontId="6" fillId="0" borderId="0" xfId="65" applyFont="1" applyFill="1" applyAlignment="1">
      <alignment horizontal="center" vertical="center"/>
    </xf>
    <xf numFmtId="41" fontId="6" fillId="0" borderId="0" xfId="61" applyNumberFormat="1" applyFont="1" applyFill="1" applyAlignment="1">
      <alignment horizontal="center" vertical="center"/>
    </xf>
    <xf numFmtId="0" fontId="5" fillId="0" borderId="1" xfId="65" applyFont="1" applyFill="1" applyBorder="1" applyAlignment="1">
      <alignment horizontal="center" vertical="center"/>
    </xf>
    <xf numFmtId="0" fontId="5" fillId="0" borderId="2" xfId="65" applyFont="1" applyFill="1" applyBorder="1" applyAlignment="1">
      <alignment horizontal="center" vertical="center"/>
    </xf>
    <xf numFmtId="41" fontId="5" fillId="0" borderId="2" xfId="61" applyNumberFormat="1" applyFont="1" applyFill="1" applyBorder="1" applyAlignment="1">
      <alignment horizontal="center" vertical="center"/>
    </xf>
    <xf numFmtId="0" fontId="5" fillId="0" borderId="2" xfId="65" applyFont="1" applyFill="1" applyBorder="1" applyAlignment="1">
      <alignment horizontal="left" vertical="center"/>
    </xf>
    <xf numFmtId="0" fontId="6" fillId="0" borderId="2" xfId="65" applyFont="1" applyFill="1" applyBorder="1" applyAlignment="1">
      <alignment horizontal="center" vertical="center"/>
    </xf>
    <xf numFmtId="0" fontId="6" fillId="0" borderId="2" xfId="65" applyFont="1" applyFill="1" applyBorder="1" applyAlignment="1">
      <alignment horizontal="left" vertical="center"/>
    </xf>
    <xf numFmtId="1" fontId="6" fillId="0" borderId="2" xfId="65" applyNumberFormat="1" applyFont="1" applyFill="1" applyBorder="1" applyAlignment="1">
      <alignment horizontal="center" vertical="center"/>
    </xf>
    <xf numFmtId="41" fontId="6" fillId="0" borderId="2" xfId="61" applyNumberFormat="1" applyFont="1" applyFill="1" applyBorder="1" applyAlignment="1">
      <alignment horizontal="center" vertical="center"/>
    </xf>
    <xf numFmtId="0" fontId="4" fillId="0" borderId="2" xfId="65" applyFont="1" applyFill="1" applyBorder="1" applyAlignment="1">
      <alignment horizontal="center" vertical="center"/>
    </xf>
    <xf numFmtId="0" fontId="4" fillId="0" borderId="2" xfId="65" applyFont="1" applyFill="1" applyBorder="1" applyAlignment="1">
      <alignment horizontal="left" vertical="center"/>
    </xf>
    <xf numFmtId="41" fontId="4" fillId="0" borderId="2" xfId="61" applyNumberFormat="1" applyFont="1" applyFill="1" applyBorder="1" applyAlignment="1">
      <alignment horizontal="center" vertical="center"/>
    </xf>
    <xf numFmtId="41" fontId="12" fillId="0" borderId="2" xfId="61" applyNumberFormat="1" applyFont="1" applyFill="1" applyBorder="1" applyAlignment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標準_塔槽類" xfId="49"/>
    <cellStyle name="常规 2" xfId="50"/>
    <cellStyle name="常规 2 3" xfId="51"/>
    <cellStyle name="常规 2 3 2" xfId="52"/>
    <cellStyle name="常规 2 3 2 2" xfId="53"/>
    <cellStyle name="常规 3 5" xfId="54"/>
    <cellStyle name="常规 3 5 2" xfId="55"/>
    <cellStyle name="常规 3 5 2 2" xfId="56"/>
    <cellStyle name="常规 4" xfId="57"/>
    <cellStyle name="常规 4 2" xfId="58"/>
    <cellStyle name="常规 4 2 2" xfId="59"/>
    <cellStyle name="常规 5" xfId="60"/>
    <cellStyle name="千分位 2" xfId="61"/>
    <cellStyle name="一般 20 3 2" xfId="62"/>
    <cellStyle name="一般 20 3 2 2" xfId="63"/>
    <cellStyle name="一般 20 3 2 2 2" xfId="64"/>
    <cellStyle name="一般 20 3 2 3" xfId="65"/>
    <cellStyle name="一般 90" xfId="66"/>
  </cellStyles>
  <tableStyles count="0" defaultTableStyle="TableStyleMedium2" defaultPivotStyle="PivotStyleLight16"/>
  <colors>
    <mruColors>
      <color rgb="0000FFCC"/>
      <color rgb="00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G70"/>
  <sheetViews>
    <sheetView workbookViewId="0">
      <selection activeCell="G17" sqref="G17"/>
    </sheetView>
  </sheetViews>
  <sheetFormatPr defaultColWidth="9" defaultRowHeight="25.05" customHeight="1" outlineLevelCol="6"/>
  <cols>
    <col min="1" max="1" width="10.7747747747748" style="117" customWidth="1"/>
    <col min="2" max="2" width="40.7747747747748" style="117" customWidth="1"/>
    <col min="3" max="3" width="94.3333333333333" style="117" customWidth="1"/>
    <col min="4" max="5" width="10.7747747747748" style="117" customWidth="1"/>
    <col min="6" max="7" width="15.7747747747748" style="118" customWidth="1"/>
    <col min="8" max="16384" width="9" style="117"/>
  </cols>
  <sheetData>
    <row r="1" customHeight="1" spans="1:7">
      <c r="A1" s="119" t="s">
        <v>0</v>
      </c>
      <c r="B1" s="119"/>
      <c r="C1" s="119"/>
      <c r="D1" s="119"/>
      <c r="E1" s="119"/>
      <c r="F1" s="119"/>
      <c r="G1" s="119"/>
    </row>
    <row r="2" s="115" customFormat="1" customHeight="1" spans="1:7">
      <c r="A2" s="120" t="s">
        <v>1</v>
      </c>
      <c r="B2" s="120" t="s">
        <v>2</v>
      </c>
      <c r="C2" s="120" t="s">
        <v>3</v>
      </c>
      <c r="D2" s="120" t="s">
        <v>4</v>
      </c>
      <c r="E2" s="120" t="s">
        <v>5</v>
      </c>
      <c r="F2" s="121" t="s">
        <v>6</v>
      </c>
      <c r="G2" s="121" t="s">
        <v>7</v>
      </c>
    </row>
    <row r="3" s="115" customFormat="1" customHeight="1" spans="1:7">
      <c r="A3" s="120">
        <v>1</v>
      </c>
      <c r="B3" s="122" t="s">
        <v>8</v>
      </c>
      <c r="C3" s="120"/>
      <c r="D3" s="120"/>
      <c r="E3" s="120"/>
      <c r="F3" s="121"/>
      <c r="G3" s="121">
        <f t="shared" ref="G3:G10" si="0">D3*F3</f>
        <v>0</v>
      </c>
    </row>
    <row r="4" customHeight="1" spans="1:7">
      <c r="A4" s="123">
        <v>1.3</v>
      </c>
      <c r="B4" s="124" t="s">
        <v>9</v>
      </c>
      <c r="C4" s="124" t="s">
        <v>10</v>
      </c>
      <c r="D4" s="125">
        <v>1</v>
      </c>
      <c r="E4" s="123" t="s">
        <v>11</v>
      </c>
      <c r="F4" s="126"/>
      <c r="G4" s="121">
        <f t="shared" si="0"/>
        <v>0</v>
      </c>
    </row>
    <row r="5" customHeight="1" spans="1:7">
      <c r="A5" s="123">
        <v>1.4</v>
      </c>
      <c r="B5" s="124" t="s">
        <v>12</v>
      </c>
      <c r="C5" s="124" t="s">
        <v>10</v>
      </c>
      <c r="D5" s="125">
        <v>1</v>
      </c>
      <c r="E5" s="123" t="s">
        <v>11</v>
      </c>
      <c r="F5" s="126"/>
      <c r="G5" s="121">
        <f t="shared" si="0"/>
        <v>0</v>
      </c>
    </row>
    <row r="6" customHeight="1" spans="1:7">
      <c r="A6" s="123">
        <v>1.5</v>
      </c>
      <c r="B6" s="124" t="s">
        <v>13</v>
      </c>
      <c r="C6" s="124" t="s">
        <v>10</v>
      </c>
      <c r="D6" s="125">
        <v>1</v>
      </c>
      <c r="E6" s="123" t="s">
        <v>11</v>
      </c>
      <c r="F6" s="126"/>
      <c r="G6" s="121">
        <f t="shared" si="0"/>
        <v>0</v>
      </c>
    </row>
    <row r="7" customHeight="1" spans="1:7">
      <c r="A7" s="123">
        <v>1.6</v>
      </c>
      <c r="B7" s="124" t="s">
        <v>14</v>
      </c>
      <c r="C7" s="124" t="s">
        <v>10</v>
      </c>
      <c r="D7" s="125">
        <v>1</v>
      </c>
      <c r="E7" s="123" t="s">
        <v>11</v>
      </c>
      <c r="F7" s="126"/>
      <c r="G7" s="121">
        <f t="shared" si="0"/>
        <v>0</v>
      </c>
    </row>
    <row r="8" customHeight="1" spans="1:7">
      <c r="A8" s="123">
        <v>1.7</v>
      </c>
      <c r="B8" s="124" t="s">
        <v>15</v>
      </c>
      <c r="C8" s="124" t="s">
        <v>10</v>
      </c>
      <c r="D8" s="125">
        <v>1</v>
      </c>
      <c r="E8" s="123" t="s">
        <v>11</v>
      </c>
      <c r="F8" s="126"/>
      <c r="G8" s="121">
        <f t="shared" si="0"/>
        <v>0</v>
      </c>
    </row>
    <row r="9" customHeight="1" spans="1:7">
      <c r="A9" s="123">
        <v>1.8</v>
      </c>
      <c r="B9" s="124" t="s">
        <v>16</v>
      </c>
      <c r="C9" s="124" t="s">
        <v>10</v>
      </c>
      <c r="D9" s="125">
        <v>1</v>
      </c>
      <c r="E9" s="123" t="s">
        <v>11</v>
      </c>
      <c r="F9" s="126"/>
      <c r="G9" s="121">
        <f t="shared" si="0"/>
        <v>0</v>
      </c>
    </row>
    <row r="10" s="115" customFormat="1" customHeight="1" spans="1:7">
      <c r="A10" s="120">
        <v>3</v>
      </c>
      <c r="B10" s="122" t="s">
        <v>17</v>
      </c>
      <c r="C10" s="122" t="s">
        <v>18</v>
      </c>
      <c r="D10" s="120">
        <v>1</v>
      </c>
      <c r="E10" s="120" t="s">
        <v>19</v>
      </c>
      <c r="F10" s="121"/>
      <c r="G10" s="121">
        <f t="shared" si="0"/>
        <v>0</v>
      </c>
    </row>
    <row r="11" s="115" customFormat="1" customHeight="1" spans="1:7">
      <c r="A11" s="120">
        <v>4</v>
      </c>
      <c r="B11" s="122" t="s">
        <v>20</v>
      </c>
      <c r="C11" s="122"/>
      <c r="D11" s="120"/>
      <c r="E11" s="120"/>
      <c r="F11" s="121"/>
      <c r="G11" s="121">
        <f t="shared" ref="G11:G26" si="1">D11*F11</f>
        <v>0</v>
      </c>
    </row>
    <row r="12" customHeight="1" spans="1:7">
      <c r="A12" s="123">
        <v>4.1</v>
      </c>
      <c r="B12" s="124" t="s">
        <v>21</v>
      </c>
      <c r="C12" s="124" t="s">
        <v>22</v>
      </c>
      <c r="D12" s="123">
        <v>1</v>
      </c>
      <c r="E12" s="123" t="s">
        <v>11</v>
      </c>
      <c r="F12" s="126"/>
      <c r="G12" s="121">
        <f t="shared" si="1"/>
        <v>0</v>
      </c>
    </row>
    <row r="13" customHeight="1" spans="1:7">
      <c r="A13" s="123">
        <v>4.2</v>
      </c>
      <c r="B13" s="124" t="s">
        <v>23</v>
      </c>
      <c r="C13" s="124" t="s">
        <v>24</v>
      </c>
      <c r="D13" s="123">
        <v>1</v>
      </c>
      <c r="E13" s="123" t="s">
        <v>11</v>
      </c>
      <c r="F13" s="126"/>
      <c r="G13" s="121">
        <f t="shared" si="1"/>
        <v>0</v>
      </c>
    </row>
    <row r="14" s="115" customFormat="1" customHeight="1" spans="1:7">
      <c r="A14" s="120">
        <v>5</v>
      </c>
      <c r="B14" s="122" t="s">
        <v>25</v>
      </c>
      <c r="C14" s="122"/>
      <c r="D14" s="120"/>
      <c r="E14" s="120"/>
      <c r="F14" s="121"/>
      <c r="G14" s="121">
        <f t="shared" si="1"/>
        <v>0</v>
      </c>
    </row>
    <row r="15" s="116" customFormat="1" customHeight="1" spans="1:7">
      <c r="A15" s="127">
        <v>5.1</v>
      </c>
      <c r="B15" s="128" t="s">
        <v>26</v>
      </c>
      <c r="C15" s="128" t="s">
        <v>27</v>
      </c>
      <c r="D15" s="127">
        <v>20</v>
      </c>
      <c r="E15" s="127" t="s">
        <v>28</v>
      </c>
      <c r="F15" s="129"/>
      <c r="G15" s="130">
        <f t="shared" si="1"/>
        <v>0</v>
      </c>
    </row>
    <row r="16" s="116" customFormat="1" customHeight="1" spans="1:7">
      <c r="A16" s="127">
        <v>5.1</v>
      </c>
      <c r="B16" s="128" t="s">
        <v>29</v>
      </c>
      <c r="C16" s="128" t="s">
        <v>30</v>
      </c>
      <c r="D16" s="127">
        <v>4</v>
      </c>
      <c r="E16" s="127" t="s">
        <v>28</v>
      </c>
      <c r="F16" s="129"/>
      <c r="G16" s="130">
        <f t="shared" si="1"/>
        <v>0</v>
      </c>
    </row>
    <row r="17" s="116" customFormat="1" customHeight="1" spans="1:7">
      <c r="A17" s="127">
        <v>5.3</v>
      </c>
      <c r="B17" s="128" t="s">
        <v>31</v>
      </c>
      <c r="C17" s="128" t="s">
        <v>32</v>
      </c>
      <c r="D17" s="127">
        <v>24</v>
      </c>
      <c r="E17" s="127" t="s">
        <v>28</v>
      </c>
      <c r="F17" s="129"/>
      <c r="G17" s="130">
        <f t="shared" si="1"/>
        <v>0</v>
      </c>
    </row>
    <row r="18" s="116" customFormat="1" customHeight="1" spans="1:7">
      <c r="A18" s="127">
        <v>5.4</v>
      </c>
      <c r="B18" s="128" t="s">
        <v>33</v>
      </c>
      <c r="C18" s="128" t="s">
        <v>34</v>
      </c>
      <c r="D18" s="127">
        <v>4</v>
      </c>
      <c r="E18" s="127" t="s">
        <v>28</v>
      </c>
      <c r="F18" s="129"/>
      <c r="G18" s="130">
        <f t="shared" si="1"/>
        <v>0</v>
      </c>
    </row>
    <row r="19" s="116" customFormat="1" customHeight="1" spans="1:7">
      <c r="A19" s="127">
        <v>5.5</v>
      </c>
      <c r="B19" s="128" t="s">
        <v>35</v>
      </c>
      <c r="C19" s="128" t="s">
        <v>36</v>
      </c>
      <c r="D19" s="127">
        <f>16*4*2*4</f>
        <v>512</v>
      </c>
      <c r="E19" s="127" t="s">
        <v>37</v>
      </c>
      <c r="F19" s="129"/>
      <c r="G19" s="130">
        <f t="shared" si="1"/>
        <v>0</v>
      </c>
    </row>
    <row r="20" s="116" customFormat="1" customHeight="1" spans="1:7">
      <c r="A20" s="127">
        <v>5.6</v>
      </c>
      <c r="B20" s="128" t="s">
        <v>38</v>
      </c>
      <c r="C20" s="128" t="s">
        <v>39</v>
      </c>
      <c r="D20" s="127">
        <f>12*4*2*2</f>
        <v>192</v>
      </c>
      <c r="E20" s="127" t="s">
        <v>37</v>
      </c>
      <c r="F20" s="129"/>
      <c r="G20" s="130">
        <f t="shared" si="1"/>
        <v>0</v>
      </c>
    </row>
    <row r="21" s="116" customFormat="1" customHeight="1" spans="1:7">
      <c r="A21" s="127">
        <v>5.7</v>
      </c>
      <c r="B21" s="128" t="s">
        <v>40</v>
      </c>
      <c r="C21" s="128" t="s">
        <v>41</v>
      </c>
      <c r="D21" s="127">
        <f>5+5+5</f>
        <v>15</v>
      </c>
      <c r="E21" s="127" t="s">
        <v>37</v>
      </c>
      <c r="F21" s="129"/>
      <c r="G21" s="130">
        <f t="shared" si="1"/>
        <v>0</v>
      </c>
    </row>
    <row r="22" s="116" customFormat="1" customHeight="1" spans="1:7">
      <c r="A22" s="127">
        <v>5.8</v>
      </c>
      <c r="B22" s="128" t="s">
        <v>40</v>
      </c>
      <c r="C22" s="128" t="s">
        <v>42</v>
      </c>
      <c r="D22" s="127">
        <v>5</v>
      </c>
      <c r="E22" s="127" t="s">
        <v>37</v>
      </c>
      <c r="F22" s="129"/>
      <c r="G22" s="130">
        <f t="shared" si="1"/>
        <v>0</v>
      </c>
    </row>
    <row r="23" s="116" customFormat="1" customHeight="1" spans="1:7">
      <c r="A23" s="127">
        <v>5.9</v>
      </c>
      <c r="B23" s="128" t="s">
        <v>40</v>
      </c>
      <c r="C23" s="128" t="s">
        <v>43</v>
      </c>
      <c r="D23" s="127">
        <v>5</v>
      </c>
      <c r="E23" s="127" t="s">
        <v>37</v>
      </c>
      <c r="F23" s="129"/>
      <c r="G23" s="130">
        <f t="shared" si="1"/>
        <v>0</v>
      </c>
    </row>
    <row r="24" s="116" customFormat="1" customHeight="1" spans="1:7">
      <c r="A24" s="127">
        <v>5.7</v>
      </c>
      <c r="B24" s="128" t="s">
        <v>44</v>
      </c>
      <c r="C24" s="128" t="s">
        <v>41</v>
      </c>
      <c r="D24" s="127">
        <f>3+3+3+3</f>
        <v>12</v>
      </c>
      <c r="E24" s="127" t="s">
        <v>37</v>
      </c>
      <c r="F24" s="129"/>
      <c r="G24" s="130">
        <f t="shared" si="1"/>
        <v>0</v>
      </c>
    </row>
    <row r="25" s="116" customFormat="1" customHeight="1" spans="1:7">
      <c r="A25" s="127">
        <v>5.9</v>
      </c>
      <c r="B25" s="128" t="s">
        <v>44</v>
      </c>
      <c r="C25" s="128" t="s">
        <v>45</v>
      </c>
      <c r="D25" s="127">
        <v>5</v>
      </c>
      <c r="E25" s="127" t="s">
        <v>37</v>
      </c>
      <c r="F25" s="129"/>
      <c r="G25" s="130">
        <f t="shared" si="1"/>
        <v>0</v>
      </c>
    </row>
    <row r="26" s="116" customFormat="1" customHeight="1" spans="1:7">
      <c r="A26" s="127">
        <v>5.7</v>
      </c>
      <c r="B26" s="128" t="s">
        <v>46</v>
      </c>
      <c r="C26" s="128" t="s">
        <v>41</v>
      </c>
      <c r="D26" s="127">
        <f>3+3+3</f>
        <v>9</v>
      </c>
      <c r="E26" s="127" t="s">
        <v>37</v>
      </c>
      <c r="F26" s="129"/>
      <c r="G26" s="130">
        <f t="shared" si="1"/>
        <v>0</v>
      </c>
    </row>
    <row r="70" customHeight="1" spans="6:6">
      <c r="F70" s="118" t="s">
        <v>47</v>
      </c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zoomScale="70" zoomScaleNormal="70" topLeftCell="A32" workbookViewId="0">
      <selection activeCell="A28" sqref="$A1:$XFD1048576"/>
    </sheetView>
  </sheetViews>
  <sheetFormatPr defaultColWidth="8.88288288288288" defaultRowHeight="15"/>
  <cols>
    <col min="1" max="1" width="10.4414414414414" style="74" customWidth="1"/>
    <col min="2" max="2" width="42.6666666666667" style="75" customWidth="1"/>
    <col min="3" max="3" width="17.3333333333333" style="76" customWidth="1"/>
    <col min="4" max="4" width="17.1081081081081" style="76" customWidth="1"/>
    <col min="5" max="5" width="16.6666666666667" style="76" customWidth="1"/>
    <col min="6" max="6" width="125.441441441441" style="75" customWidth="1"/>
    <col min="7" max="8" width="10.4414414414414" style="75" customWidth="1"/>
    <col min="9" max="10" width="15.7747747747748" style="75" customWidth="1"/>
    <col min="11" max="11" width="20.3333333333333" style="76" customWidth="1"/>
    <col min="12" max="16384" width="8.88288288288288" style="75"/>
  </cols>
  <sheetData>
    <row r="1" ht="36.6" customHeight="1" spans="1:11">
      <c r="A1" s="77" t="s">
        <v>48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ht="24.9" customHeight="1" spans="1:11">
      <c r="A2" s="78" t="s">
        <v>1</v>
      </c>
      <c r="B2" s="79" t="s">
        <v>49</v>
      </c>
      <c r="C2" s="80" t="s">
        <v>50</v>
      </c>
      <c r="D2" s="80" t="s">
        <v>51</v>
      </c>
      <c r="E2" s="80" t="s">
        <v>52</v>
      </c>
      <c r="F2" s="81" t="s">
        <v>53</v>
      </c>
      <c r="G2" s="82" t="s">
        <v>54</v>
      </c>
      <c r="H2" s="82" t="s">
        <v>5</v>
      </c>
      <c r="I2" s="108" t="s">
        <v>6</v>
      </c>
      <c r="J2" s="108" t="s">
        <v>7</v>
      </c>
      <c r="K2" s="80" t="s">
        <v>55</v>
      </c>
    </row>
    <row r="3" ht="24.9" customHeight="1" spans="1:11">
      <c r="A3" s="78"/>
      <c r="B3" s="79"/>
      <c r="C3" s="80" t="s">
        <v>56</v>
      </c>
      <c r="D3" s="80" t="s">
        <v>56</v>
      </c>
      <c r="E3" s="80" t="s">
        <v>56</v>
      </c>
      <c r="F3" s="83"/>
      <c r="G3" s="82"/>
      <c r="H3" s="82"/>
      <c r="I3" s="109"/>
      <c r="J3" s="109"/>
      <c r="K3" s="80"/>
    </row>
    <row r="4" ht="24.9" customHeight="1" spans="1:11">
      <c r="A4" s="84">
        <v>3</v>
      </c>
      <c r="B4" s="85" t="s">
        <v>57</v>
      </c>
      <c r="C4" s="86"/>
      <c r="D4" s="86"/>
      <c r="E4" s="86"/>
      <c r="F4" s="86"/>
      <c r="G4" s="86"/>
      <c r="H4" s="86"/>
      <c r="I4" s="86"/>
      <c r="J4" s="86"/>
      <c r="K4" s="86"/>
    </row>
    <row r="5" ht="45" customHeight="1" spans="1:11">
      <c r="A5" s="87">
        <v>3.1</v>
      </c>
      <c r="B5" s="88" t="s">
        <v>58</v>
      </c>
      <c r="C5" s="19">
        <v>17.5</v>
      </c>
      <c r="D5" s="19">
        <v>15.4</v>
      </c>
      <c r="E5" s="19">
        <v>3.6</v>
      </c>
      <c r="F5" s="89" t="s">
        <v>59</v>
      </c>
      <c r="G5" s="90">
        <v>2</v>
      </c>
      <c r="H5" s="34" t="s">
        <v>11</v>
      </c>
      <c r="I5" s="90"/>
      <c r="J5" s="110">
        <f>G5*I5</f>
        <v>0</v>
      </c>
      <c r="K5" s="111" t="s">
        <v>60</v>
      </c>
    </row>
    <row r="6" ht="45" customHeight="1" spans="1:11">
      <c r="A6" s="87">
        <v>3.2</v>
      </c>
      <c r="B6" s="91"/>
      <c r="C6" s="19">
        <v>17.5</v>
      </c>
      <c r="D6" s="19">
        <v>15.4</v>
      </c>
      <c r="E6" s="19">
        <v>3.6</v>
      </c>
      <c r="F6" s="92" t="s">
        <v>61</v>
      </c>
      <c r="G6" s="90">
        <v>2</v>
      </c>
      <c r="H6" s="34" t="s">
        <v>11</v>
      </c>
      <c r="I6" s="90"/>
      <c r="J6" s="110">
        <f>G6*I6</f>
        <v>0</v>
      </c>
      <c r="K6" s="112"/>
    </row>
    <row r="7" ht="45" customHeight="1" spans="1:11">
      <c r="A7" s="87">
        <v>3.5</v>
      </c>
      <c r="B7" s="88" t="s">
        <v>62</v>
      </c>
      <c r="C7" s="19">
        <v>17.5</v>
      </c>
      <c r="D7" s="19">
        <v>12.4</v>
      </c>
      <c r="E7" s="19">
        <v>3.6</v>
      </c>
      <c r="F7" s="89" t="s">
        <v>59</v>
      </c>
      <c r="G7" s="90">
        <v>1</v>
      </c>
      <c r="H7" s="34" t="s">
        <v>11</v>
      </c>
      <c r="I7" s="90"/>
      <c r="J7" s="110">
        <f>G7*I7</f>
        <v>0</v>
      </c>
      <c r="K7" s="111" t="s">
        <v>63</v>
      </c>
    </row>
    <row r="8" ht="45" customHeight="1" spans="1:11">
      <c r="A8" s="87">
        <v>3.6</v>
      </c>
      <c r="B8" s="91"/>
      <c r="C8" s="19">
        <v>17.5</v>
      </c>
      <c r="D8" s="19">
        <v>12.4</v>
      </c>
      <c r="E8" s="19">
        <v>3.6</v>
      </c>
      <c r="F8" s="92" t="s">
        <v>61</v>
      </c>
      <c r="G8" s="90">
        <v>1</v>
      </c>
      <c r="H8" s="34" t="s">
        <v>11</v>
      </c>
      <c r="I8" s="90"/>
      <c r="J8" s="110">
        <f t="shared" ref="J8:J16" si="0">G8*I8</f>
        <v>0</v>
      </c>
      <c r="K8" s="112"/>
    </row>
    <row r="9" ht="45" customHeight="1" spans="1:11">
      <c r="A9" s="87">
        <v>3.7</v>
      </c>
      <c r="B9" s="93" t="s">
        <v>64</v>
      </c>
      <c r="C9" s="19">
        <v>27.1</v>
      </c>
      <c r="D9" s="19">
        <v>6.6</v>
      </c>
      <c r="E9" s="19">
        <v>0.4</v>
      </c>
      <c r="F9" s="89" t="s">
        <v>59</v>
      </c>
      <c r="G9" s="90">
        <v>1</v>
      </c>
      <c r="H9" s="34" t="s">
        <v>11</v>
      </c>
      <c r="I9" s="90"/>
      <c r="J9" s="110">
        <f t="shared" si="0"/>
        <v>0</v>
      </c>
      <c r="K9" s="113" t="s">
        <v>65</v>
      </c>
    </row>
    <row r="10" ht="45" customHeight="1" spans="1:11">
      <c r="A10" s="87">
        <v>3.8</v>
      </c>
      <c r="B10" s="94"/>
      <c r="C10" s="19">
        <v>27.1</v>
      </c>
      <c r="D10" s="19">
        <v>6.6</v>
      </c>
      <c r="E10" s="19">
        <v>0.4</v>
      </c>
      <c r="F10" s="92" t="s">
        <v>61</v>
      </c>
      <c r="G10" s="90">
        <v>1</v>
      </c>
      <c r="H10" s="34" t="s">
        <v>11</v>
      </c>
      <c r="I10" s="90"/>
      <c r="J10" s="110">
        <f t="shared" si="0"/>
        <v>0</v>
      </c>
      <c r="K10" s="112"/>
    </row>
    <row r="11" ht="45" customHeight="1" spans="1:11">
      <c r="A11" s="87">
        <v>3.9</v>
      </c>
      <c r="B11" s="95" t="s">
        <v>66</v>
      </c>
      <c r="C11" s="19">
        <v>26.5</v>
      </c>
      <c r="D11" s="19">
        <v>17.25</v>
      </c>
      <c r="E11" s="19">
        <v>3.6</v>
      </c>
      <c r="F11" s="89" t="s">
        <v>59</v>
      </c>
      <c r="G11" s="90">
        <v>2</v>
      </c>
      <c r="H11" s="34" t="s">
        <v>11</v>
      </c>
      <c r="I11" s="90"/>
      <c r="J11" s="110">
        <f t="shared" si="0"/>
        <v>0</v>
      </c>
      <c r="K11" s="111" t="s">
        <v>67</v>
      </c>
    </row>
    <row r="12" ht="45" customHeight="1" spans="1:11">
      <c r="A12" s="96">
        <v>3.1</v>
      </c>
      <c r="B12" s="97"/>
      <c r="C12" s="19">
        <v>26.5</v>
      </c>
      <c r="D12" s="19">
        <v>17.25</v>
      </c>
      <c r="E12" s="19">
        <v>3.6</v>
      </c>
      <c r="F12" s="92" t="s">
        <v>61</v>
      </c>
      <c r="G12" s="90">
        <v>2</v>
      </c>
      <c r="H12" s="34" t="s">
        <v>11</v>
      </c>
      <c r="I12" s="90"/>
      <c r="J12" s="110">
        <f t="shared" si="0"/>
        <v>0</v>
      </c>
      <c r="K12" s="112"/>
    </row>
    <row r="13" ht="45" customHeight="1" spans="1:11">
      <c r="A13" s="87">
        <v>3.24</v>
      </c>
      <c r="B13" s="95" t="s">
        <v>68</v>
      </c>
      <c r="C13" s="19">
        <v>26.5</v>
      </c>
      <c r="D13" s="19">
        <v>14.8</v>
      </c>
      <c r="E13" s="19">
        <v>3.6</v>
      </c>
      <c r="F13" s="89" t="s">
        <v>59</v>
      </c>
      <c r="G13" s="90">
        <v>1</v>
      </c>
      <c r="H13" s="34" t="s">
        <v>11</v>
      </c>
      <c r="I13" s="90"/>
      <c r="J13" s="110">
        <f t="shared" si="0"/>
        <v>0</v>
      </c>
      <c r="K13" s="113" t="s">
        <v>65</v>
      </c>
    </row>
    <row r="14" ht="45" customHeight="1" spans="1:11">
      <c r="A14" s="87">
        <v>3.25</v>
      </c>
      <c r="B14" s="97"/>
      <c r="C14" s="19">
        <v>26.5</v>
      </c>
      <c r="D14" s="19">
        <v>14.8</v>
      </c>
      <c r="E14" s="19">
        <v>3.6</v>
      </c>
      <c r="F14" s="92" t="s">
        <v>61</v>
      </c>
      <c r="G14" s="90">
        <v>1</v>
      </c>
      <c r="H14" s="34" t="s">
        <v>11</v>
      </c>
      <c r="I14" s="90"/>
      <c r="J14" s="110">
        <f t="shared" si="0"/>
        <v>0</v>
      </c>
      <c r="K14" s="112"/>
    </row>
    <row r="15" ht="45" customHeight="1" spans="1:11">
      <c r="A15" s="87">
        <v>3.24</v>
      </c>
      <c r="B15" s="95" t="s">
        <v>69</v>
      </c>
      <c r="C15" s="19">
        <v>17.5</v>
      </c>
      <c r="D15" s="19">
        <v>8.5</v>
      </c>
      <c r="E15" s="19">
        <v>3.6</v>
      </c>
      <c r="F15" s="89" t="s">
        <v>59</v>
      </c>
      <c r="G15" s="90">
        <v>1</v>
      </c>
      <c r="H15" s="34" t="s">
        <v>11</v>
      </c>
      <c r="I15" s="90"/>
      <c r="J15" s="110">
        <f t="shared" si="0"/>
        <v>0</v>
      </c>
      <c r="K15" s="113" t="s">
        <v>65</v>
      </c>
    </row>
    <row r="16" ht="45" customHeight="1" spans="1:11">
      <c r="A16" s="87">
        <v>3.25</v>
      </c>
      <c r="B16" s="97"/>
      <c r="C16" s="19">
        <v>17.5</v>
      </c>
      <c r="D16" s="19">
        <v>8.5</v>
      </c>
      <c r="E16" s="19">
        <v>3.6</v>
      </c>
      <c r="F16" s="92" t="s">
        <v>61</v>
      </c>
      <c r="G16" s="90">
        <v>1</v>
      </c>
      <c r="H16" s="34" t="s">
        <v>11</v>
      </c>
      <c r="I16" s="90"/>
      <c r="J16" s="110">
        <f t="shared" si="0"/>
        <v>0</v>
      </c>
      <c r="K16" s="112"/>
    </row>
    <row r="17" ht="46.2" customHeight="1" spans="1:11">
      <c r="A17" s="87">
        <v>3.26</v>
      </c>
      <c r="B17" s="98" t="s">
        <v>70</v>
      </c>
      <c r="C17" s="26">
        <v>58</v>
      </c>
      <c r="D17" s="26">
        <v>9.5</v>
      </c>
      <c r="E17" s="26">
        <v>0.3</v>
      </c>
      <c r="F17" s="89" t="s">
        <v>71</v>
      </c>
      <c r="G17" s="99">
        <v>1</v>
      </c>
      <c r="H17" s="99" t="s">
        <v>11</v>
      </c>
      <c r="I17" s="99"/>
      <c r="J17" s="110">
        <f t="shared" ref="J17" si="1">G17*I17</f>
        <v>0</v>
      </c>
      <c r="K17" s="114" t="s">
        <v>65</v>
      </c>
    </row>
    <row r="18" ht="24.9" customHeight="1" spans="1:11">
      <c r="A18" s="84">
        <v>4</v>
      </c>
      <c r="B18" s="100" t="s">
        <v>72</v>
      </c>
      <c r="C18" s="101"/>
      <c r="D18" s="101"/>
      <c r="E18" s="101"/>
      <c r="F18" s="101"/>
      <c r="G18" s="101"/>
      <c r="H18" s="101"/>
      <c r="I18" s="101"/>
      <c r="J18" s="101"/>
      <c r="K18" s="101"/>
    </row>
    <row r="19" ht="45" customHeight="1" spans="1:11">
      <c r="A19" s="87">
        <v>4.1</v>
      </c>
      <c r="B19" s="102" t="s">
        <v>73</v>
      </c>
      <c r="C19" s="32">
        <v>33.5</v>
      </c>
      <c r="D19" s="32">
        <v>21</v>
      </c>
      <c r="E19" s="32">
        <v>0.3</v>
      </c>
      <c r="F19" s="89" t="s">
        <v>74</v>
      </c>
      <c r="G19" s="90">
        <v>1</v>
      </c>
      <c r="H19" s="34" t="s">
        <v>11</v>
      </c>
      <c r="I19" s="90"/>
      <c r="J19" s="110">
        <f t="shared" ref="J19:J24" si="2">G19*I19</f>
        <v>0</v>
      </c>
      <c r="K19" s="113" t="s">
        <v>65</v>
      </c>
    </row>
    <row r="20" ht="45" customHeight="1" spans="1:11">
      <c r="A20" s="87">
        <v>4.2</v>
      </c>
      <c r="B20" s="103"/>
      <c r="C20" s="32">
        <v>33.5</v>
      </c>
      <c r="D20" s="32">
        <v>21</v>
      </c>
      <c r="E20" s="32">
        <v>0.3</v>
      </c>
      <c r="F20" s="92" t="s">
        <v>61</v>
      </c>
      <c r="G20" s="90">
        <v>1</v>
      </c>
      <c r="H20" s="34" t="s">
        <v>11</v>
      </c>
      <c r="I20" s="90"/>
      <c r="J20" s="110">
        <f t="shared" si="2"/>
        <v>0</v>
      </c>
      <c r="K20" s="112"/>
    </row>
    <row r="21" ht="45" customHeight="1" spans="1:11">
      <c r="A21" s="87">
        <v>4.3</v>
      </c>
      <c r="B21" s="102" t="s">
        <v>75</v>
      </c>
      <c r="C21" s="32">
        <v>3</v>
      </c>
      <c r="D21" s="32">
        <v>3</v>
      </c>
      <c r="E21" s="32">
        <v>5</v>
      </c>
      <c r="F21" s="89" t="s">
        <v>74</v>
      </c>
      <c r="G21" s="90">
        <v>1</v>
      </c>
      <c r="H21" s="34" t="s">
        <v>11</v>
      </c>
      <c r="I21" s="90"/>
      <c r="J21" s="110">
        <f t="shared" si="2"/>
        <v>0</v>
      </c>
      <c r="K21" s="113" t="s">
        <v>76</v>
      </c>
    </row>
    <row r="22" ht="45" customHeight="1" spans="1:11">
      <c r="A22" s="87">
        <v>4.4</v>
      </c>
      <c r="B22" s="103"/>
      <c r="C22" s="32">
        <v>3</v>
      </c>
      <c r="D22" s="32">
        <v>3</v>
      </c>
      <c r="E22" s="32">
        <v>5</v>
      </c>
      <c r="F22" s="92" t="s">
        <v>61</v>
      </c>
      <c r="G22" s="90">
        <v>1</v>
      </c>
      <c r="H22" s="34" t="s">
        <v>11</v>
      </c>
      <c r="I22" s="90"/>
      <c r="J22" s="110">
        <f t="shared" si="2"/>
        <v>0</v>
      </c>
      <c r="K22" s="112"/>
    </row>
    <row r="23" ht="45" customHeight="1" spans="1:11">
      <c r="A23" s="87">
        <v>4.5</v>
      </c>
      <c r="B23" s="102" t="s">
        <v>77</v>
      </c>
      <c r="C23" s="32">
        <v>3</v>
      </c>
      <c r="D23" s="32">
        <v>3</v>
      </c>
      <c r="E23" s="32">
        <v>5</v>
      </c>
      <c r="F23" s="89" t="s">
        <v>74</v>
      </c>
      <c r="G23" s="90">
        <v>1</v>
      </c>
      <c r="H23" s="34" t="s">
        <v>11</v>
      </c>
      <c r="I23" s="90"/>
      <c r="J23" s="110">
        <f t="shared" si="2"/>
        <v>0</v>
      </c>
      <c r="K23" s="113" t="s">
        <v>76</v>
      </c>
    </row>
    <row r="24" ht="45" customHeight="1" spans="1:11">
      <c r="A24" s="87">
        <v>4.6</v>
      </c>
      <c r="B24" s="103"/>
      <c r="C24" s="32">
        <v>3</v>
      </c>
      <c r="D24" s="32">
        <v>3</v>
      </c>
      <c r="E24" s="32">
        <v>5</v>
      </c>
      <c r="F24" s="92" t="s">
        <v>61</v>
      </c>
      <c r="G24" s="90">
        <v>1</v>
      </c>
      <c r="H24" s="34" t="s">
        <v>11</v>
      </c>
      <c r="I24" s="90"/>
      <c r="J24" s="110">
        <f t="shared" si="2"/>
        <v>0</v>
      </c>
      <c r="K24" s="112"/>
    </row>
    <row r="25" ht="45" customHeight="1" spans="1:11">
      <c r="A25" s="87">
        <v>4.7</v>
      </c>
      <c r="B25" s="102" t="s">
        <v>78</v>
      </c>
      <c r="C25" s="32">
        <v>3</v>
      </c>
      <c r="D25" s="32">
        <v>3</v>
      </c>
      <c r="E25" s="32">
        <v>5</v>
      </c>
      <c r="F25" s="89" t="s">
        <v>74</v>
      </c>
      <c r="G25" s="90">
        <v>1</v>
      </c>
      <c r="H25" s="34" t="s">
        <v>11</v>
      </c>
      <c r="I25" s="90"/>
      <c r="J25" s="110">
        <f t="shared" ref="J25:J30" si="3">G25*I25</f>
        <v>0</v>
      </c>
      <c r="K25" s="113" t="s">
        <v>76</v>
      </c>
    </row>
    <row r="26" ht="45" customHeight="1" spans="1:11">
      <c r="A26" s="87">
        <v>4.8</v>
      </c>
      <c r="B26" s="103"/>
      <c r="C26" s="32">
        <v>3</v>
      </c>
      <c r="D26" s="32">
        <v>3</v>
      </c>
      <c r="E26" s="32">
        <v>5</v>
      </c>
      <c r="F26" s="92" t="s">
        <v>61</v>
      </c>
      <c r="G26" s="90">
        <v>1</v>
      </c>
      <c r="H26" s="34" t="s">
        <v>11</v>
      </c>
      <c r="I26" s="90"/>
      <c r="J26" s="110">
        <f t="shared" si="3"/>
        <v>0</v>
      </c>
      <c r="K26" s="112"/>
    </row>
    <row r="27" ht="45" customHeight="1" spans="1:11">
      <c r="A27" s="87">
        <v>4.9</v>
      </c>
      <c r="B27" s="102" t="s">
        <v>79</v>
      </c>
      <c r="C27" s="32">
        <v>3</v>
      </c>
      <c r="D27" s="32">
        <v>3</v>
      </c>
      <c r="E27" s="32">
        <v>5</v>
      </c>
      <c r="F27" s="89" t="s">
        <v>74</v>
      </c>
      <c r="G27" s="90">
        <v>1</v>
      </c>
      <c r="H27" s="34" t="s">
        <v>11</v>
      </c>
      <c r="I27" s="90"/>
      <c r="J27" s="110">
        <f t="shared" si="3"/>
        <v>0</v>
      </c>
      <c r="K27" s="113" t="s">
        <v>76</v>
      </c>
    </row>
    <row r="28" ht="45" customHeight="1" spans="1:11">
      <c r="A28" s="96">
        <v>4.1</v>
      </c>
      <c r="B28" s="103"/>
      <c r="C28" s="32">
        <v>3</v>
      </c>
      <c r="D28" s="32">
        <v>3</v>
      </c>
      <c r="E28" s="32">
        <v>5</v>
      </c>
      <c r="F28" s="92" t="s">
        <v>61</v>
      </c>
      <c r="G28" s="90">
        <v>1</v>
      </c>
      <c r="H28" s="34" t="s">
        <v>11</v>
      </c>
      <c r="I28" s="90"/>
      <c r="J28" s="110">
        <f t="shared" si="3"/>
        <v>0</v>
      </c>
      <c r="K28" s="112"/>
    </row>
    <row r="29" ht="45" customHeight="1" spans="1:11">
      <c r="A29" s="87">
        <v>4.11</v>
      </c>
      <c r="B29" s="104" t="s">
        <v>80</v>
      </c>
      <c r="C29" s="32">
        <v>7</v>
      </c>
      <c r="D29" s="32">
        <v>6.1</v>
      </c>
      <c r="E29" s="32">
        <v>4.5</v>
      </c>
      <c r="F29" s="89" t="s">
        <v>74</v>
      </c>
      <c r="G29" s="90">
        <v>1</v>
      </c>
      <c r="H29" s="34" t="s">
        <v>11</v>
      </c>
      <c r="I29" s="90"/>
      <c r="J29" s="110">
        <f t="shared" si="3"/>
        <v>0</v>
      </c>
      <c r="K29" s="113" t="s">
        <v>81</v>
      </c>
    </row>
    <row r="30" ht="45" customHeight="1" spans="1:11">
      <c r="A30" s="87">
        <v>4.12</v>
      </c>
      <c r="B30" s="104" t="s">
        <v>82</v>
      </c>
      <c r="C30" s="32">
        <v>6.1</v>
      </c>
      <c r="D30" s="32">
        <v>1.5</v>
      </c>
      <c r="E30" s="32">
        <v>4.5</v>
      </c>
      <c r="F30" s="92" t="s">
        <v>61</v>
      </c>
      <c r="G30" s="90">
        <v>1</v>
      </c>
      <c r="H30" s="34" t="s">
        <v>11</v>
      </c>
      <c r="I30" s="90"/>
      <c r="J30" s="110">
        <f t="shared" si="3"/>
        <v>0</v>
      </c>
      <c r="K30" s="112"/>
    </row>
    <row r="31" ht="24.9" customHeight="1" spans="1:11">
      <c r="A31" s="84">
        <v>5</v>
      </c>
      <c r="B31" s="85" t="s">
        <v>13</v>
      </c>
      <c r="C31" s="86"/>
      <c r="D31" s="86"/>
      <c r="E31" s="86"/>
      <c r="F31" s="86"/>
      <c r="G31" s="86"/>
      <c r="H31" s="86"/>
      <c r="I31" s="86"/>
      <c r="J31" s="86"/>
      <c r="K31" s="86"/>
    </row>
    <row r="32" ht="45" customHeight="1" spans="1:11">
      <c r="A32" s="87">
        <v>5.1</v>
      </c>
      <c r="B32" s="88" t="s">
        <v>83</v>
      </c>
      <c r="C32" s="32">
        <v>5.5</v>
      </c>
      <c r="D32" s="32">
        <v>3.4</v>
      </c>
      <c r="E32" s="32">
        <v>6</v>
      </c>
      <c r="F32" s="89" t="s">
        <v>59</v>
      </c>
      <c r="G32" s="90">
        <v>8</v>
      </c>
      <c r="H32" s="34" t="s">
        <v>11</v>
      </c>
      <c r="I32" s="90"/>
      <c r="J32" s="110">
        <f t="shared" ref="J32:J37" si="4">G32*I32</f>
        <v>0</v>
      </c>
      <c r="K32" s="113" t="s">
        <v>76</v>
      </c>
    </row>
    <row r="33" ht="45" customHeight="1" spans="1:11">
      <c r="A33" s="87">
        <v>5.2</v>
      </c>
      <c r="B33" s="91"/>
      <c r="C33" s="32">
        <v>5.5</v>
      </c>
      <c r="D33" s="32">
        <v>3.4</v>
      </c>
      <c r="E33" s="32">
        <v>6</v>
      </c>
      <c r="F33" s="92" t="s">
        <v>61</v>
      </c>
      <c r="G33" s="90">
        <v>8</v>
      </c>
      <c r="H33" s="34" t="s">
        <v>11</v>
      </c>
      <c r="I33" s="90"/>
      <c r="J33" s="110">
        <f t="shared" si="4"/>
        <v>0</v>
      </c>
      <c r="K33" s="112"/>
    </row>
    <row r="34" ht="45" customHeight="1" spans="1:11">
      <c r="A34" s="87">
        <v>5.3</v>
      </c>
      <c r="B34" s="88" t="s">
        <v>84</v>
      </c>
      <c r="C34" s="32">
        <v>16</v>
      </c>
      <c r="D34" s="32">
        <v>16</v>
      </c>
      <c r="E34" s="32">
        <v>6</v>
      </c>
      <c r="F34" s="89" t="s">
        <v>59</v>
      </c>
      <c r="G34" s="90">
        <v>2</v>
      </c>
      <c r="H34" s="34" t="s">
        <v>11</v>
      </c>
      <c r="I34" s="90"/>
      <c r="J34" s="110">
        <f t="shared" si="4"/>
        <v>0</v>
      </c>
      <c r="K34" s="113" t="s">
        <v>65</v>
      </c>
    </row>
    <row r="35" ht="45" customHeight="1" spans="1:11">
      <c r="A35" s="87">
        <v>5.4</v>
      </c>
      <c r="B35" s="88" t="s">
        <v>85</v>
      </c>
      <c r="C35" s="32">
        <v>5.5</v>
      </c>
      <c r="D35" s="32">
        <v>3.4</v>
      </c>
      <c r="E35" s="32">
        <v>6</v>
      </c>
      <c r="F35" s="89" t="s">
        <v>59</v>
      </c>
      <c r="G35" s="90">
        <v>8</v>
      </c>
      <c r="H35" s="34" t="s">
        <v>11</v>
      </c>
      <c r="I35" s="90"/>
      <c r="J35" s="110">
        <f t="shared" si="4"/>
        <v>0</v>
      </c>
      <c r="K35" s="113" t="s">
        <v>76</v>
      </c>
    </row>
    <row r="36" ht="45" customHeight="1" spans="1:11">
      <c r="A36" s="87">
        <v>5.5</v>
      </c>
      <c r="B36" s="91"/>
      <c r="C36" s="32">
        <v>5.5</v>
      </c>
      <c r="D36" s="32">
        <v>3.4</v>
      </c>
      <c r="E36" s="32">
        <v>6</v>
      </c>
      <c r="F36" s="92" t="s">
        <v>61</v>
      </c>
      <c r="G36" s="90">
        <v>8</v>
      </c>
      <c r="H36" s="34" t="s">
        <v>11</v>
      </c>
      <c r="I36" s="90"/>
      <c r="J36" s="110">
        <f t="shared" si="4"/>
        <v>0</v>
      </c>
      <c r="K36" s="112"/>
    </row>
    <row r="37" ht="45" customHeight="1" spans="1:11">
      <c r="A37" s="87">
        <v>5.6</v>
      </c>
      <c r="B37" s="88" t="s">
        <v>86</v>
      </c>
      <c r="C37" s="32">
        <v>16</v>
      </c>
      <c r="D37" s="32">
        <v>16</v>
      </c>
      <c r="E37" s="32">
        <v>6</v>
      </c>
      <c r="F37" s="89" t="s">
        <v>59</v>
      </c>
      <c r="G37" s="90">
        <v>2</v>
      </c>
      <c r="H37" s="34" t="s">
        <v>11</v>
      </c>
      <c r="I37" s="90"/>
      <c r="J37" s="110">
        <f t="shared" si="4"/>
        <v>0</v>
      </c>
      <c r="K37" s="113" t="s">
        <v>65</v>
      </c>
    </row>
    <row r="38" ht="45" customHeight="1" spans="1:11">
      <c r="A38" s="87">
        <v>5.12</v>
      </c>
      <c r="B38" s="105" t="s">
        <v>87</v>
      </c>
      <c r="C38" s="32">
        <v>32.5</v>
      </c>
      <c r="D38" s="32">
        <v>3</v>
      </c>
      <c r="E38" s="32">
        <v>6</v>
      </c>
      <c r="F38" s="89" t="s">
        <v>59</v>
      </c>
      <c r="G38" s="90">
        <v>1</v>
      </c>
      <c r="H38" s="34" t="s">
        <v>11</v>
      </c>
      <c r="I38" s="90"/>
      <c r="J38" s="110">
        <f t="shared" ref="J38:J54" si="5">G38*I38</f>
        <v>0</v>
      </c>
      <c r="K38" s="114" t="s">
        <v>65</v>
      </c>
    </row>
    <row r="39" ht="24.9" customHeight="1" spans="1:11">
      <c r="A39" s="84">
        <v>6</v>
      </c>
      <c r="B39" s="85" t="s">
        <v>14</v>
      </c>
      <c r="C39" s="86"/>
      <c r="D39" s="86"/>
      <c r="E39" s="86"/>
      <c r="F39" s="86"/>
      <c r="G39" s="86"/>
      <c r="H39" s="86"/>
      <c r="I39" s="86"/>
      <c r="J39" s="86"/>
      <c r="K39" s="86"/>
    </row>
    <row r="40" ht="45" customHeight="1" spans="1:11">
      <c r="A40" s="87">
        <v>6.1</v>
      </c>
      <c r="B40" s="105" t="s">
        <v>88</v>
      </c>
      <c r="C40" s="32">
        <v>12</v>
      </c>
      <c r="D40" s="32">
        <v>12</v>
      </c>
      <c r="E40" s="32">
        <v>5.5</v>
      </c>
      <c r="F40" s="89" t="s">
        <v>59</v>
      </c>
      <c r="G40" s="90">
        <v>3</v>
      </c>
      <c r="H40" s="34" t="s">
        <v>11</v>
      </c>
      <c r="I40" s="90"/>
      <c r="J40" s="110">
        <f t="shared" si="5"/>
        <v>0</v>
      </c>
      <c r="K40" s="114" t="s">
        <v>65</v>
      </c>
    </row>
    <row r="41" ht="45" customHeight="1" spans="1:11">
      <c r="A41" s="87">
        <v>6.2</v>
      </c>
      <c r="B41" s="105" t="s">
        <v>89</v>
      </c>
      <c r="C41" s="32">
        <v>18.25</v>
      </c>
      <c r="D41" s="32">
        <v>3</v>
      </c>
      <c r="E41" s="32">
        <v>5.5</v>
      </c>
      <c r="F41" s="89" t="s">
        <v>59</v>
      </c>
      <c r="G41" s="90">
        <v>2</v>
      </c>
      <c r="H41" s="34" t="s">
        <v>11</v>
      </c>
      <c r="I41" s="90"/>
      <c r="J41" s="110">
        <f t="shared" si="5"/>
        <v>0</v>
      </c>
      <c r="K41" s="114" t="s">
        <v>65</v>
      </c>
    </row>
    <row r="42" ht="24.9" customHeight="1" spans="1:11">
      <c r="A42" s="84">
        <v>7</v>
      </c>
      <c r="B42" s="85" t="s">
        <v>15</v>
      </c>
      <c r="C42" s="86"/>
      <c r="D42" s="86"/>
      <c r="E42" s="86"/>
      <c r="F42" s="86"/>
      <c r="G42" s="86"/>
      <c r="H42" s="86"/>
      <c r="I42" s="86"/>
      <c r="J42" s="86"/>
      <c r="K42" s="86"/>
    </row>
    <row r="43" ht="36.6" customHeight="1" spans="1:11">
      <c r="A43" s="87">
        <v>7.1</v>
      </c>
      <c r="B43" s="106" t="s">
        <v>90</v>
      </c>
      <c r="C43" s="26">
        <v>20.1</v>
      </c>
      <c r="D43" s="26">
        <v>5.6</v>
      </c>
      <c r="E43" s="26">
        <v>0.3</v>
      </c>
      <c r="F43" s="92" t="s">
        <v>91</v>
      </c>
      <c r="G43" s="99">
        <v>1</v>
      </c>
      <c r="H43" s="34" t="s">
        <v>11</v>
      </c>
      <c r="I43" s="99"/>
      <c r="J43" s="110">
        <f t="shared" si="5"/>
        <v>0</v>
      </c>
      <c r="K43" s="114" t="s">
        <v>65</v>
      </c>
    </row>
    <row r="44" ht="36.6" customHeight="1" spans="1:11">
      <c r="A44" s="87">
        <v>7.2</v>
      </c>
      <c r="B44" s="106" t="s">
        <v>92</v>
      </c>
      <c r="C44" s="26">
        <v>1</v>
      </c>
      <c r="D44" s="26">
        <v>1</v>
      </c>
      <c r="E44" s="26">
        <v>1.5</v>
      </c>
      <c r="F44" s="92" t="s">
        <v>91</v>
      </c>
      <c r="G44" s="99">
        <v>1</v>
      </c>
      <c r="H44" s="34" t="s">
        <v>11</v>
      </c>
      <c r="I44" s="99"/>
      <c r="J44" s="110">
        <f t="shared" si="5"/>
        <v>0</v>
      </c>
      <c r="K44" s="114" t="s">
        <v>65</v>
      </c>
    </row>
    <row r="45" ht="36.6" customHeight="1" spans="1:11">
      <c r="A45" s="87">
        <v>7.3</v>
      </c>
      <c r="B45" s="106" t="s">
        <v>93</v>
      </c>
      <c r="C45" s="26">
        <v>21.6</v>
      </c>
      <c r="D45" s="26">
        <v>20.1</v>
      </c>
      <c r="E45" s="26">
        <v>0.3</v>
      </c>
      <c r="F45" s="92" t="s">
        <v>91</v>
      </c>
      <c r="G45" s="99">
        <v>1</v>
      </c>
      <c r="H45" s="34" t="s">
        <v>11</v>
      </c>
      <c r="I45" s="99"/>
      <c r="J45" s="110">
        <f t="shared" si="5"/>
        <v>0</v>
      </c>
      <c r="K45" s="114" t="s">
        <v>65</v>
      </c>
    </row>
    <row r="46" ht="36.6" customHeight="1" spans="1:11">
      <c r="A46" s="87">
        <v>7.4</v>
      </c>
      <c r="B46" s="106" t="s">
        <v>94</v>
      </c>
      <c r="C46" s="26">
        <v>1</v>
      </c>
      <c r="D46" s="26">
        <v>1</v>
      </c>
      <c r="E46" s="26">
        <v>1.5</v>
      </c>
      <c r="F46" s="92" t="s">
        <v>91</v>
      </c>
      <c r="G46" s="99">
        <v>1</v>
      </c>
      <c r="H46" s="34" t="s">
        <v>11</v>
      </c>
      <c r="I46" s="99"/>
      <c r="J46" s="110">
        <f t="shared" si="5"/>
        <v>0</v>
      </c>
      <c r="K46" s="114" t="s">
        <v>65</v>
      </c>
    </row>
    <row r="47" ht="46.2" customHeight="1" spans="1:11">
      <c r="A47" s="87">
        <v>7.5</v>
      </c>
      <c r="B47" s="107" t="s">
        <v>95</v>
      </c>
      <c r="C47" s="26">
        <v>5.95</v>
      </c>
      <c r="D47" s="26">
        <v>4.8</v>
      </c>
      <c r="E47" s="26">
        <v>4</v>
      </c>
      <c r="F47" s="92" t="s">
        <v>91</v>
      </c>
      <c r="G47" s="99">
        <v>1</v>
      </c>
      <c r="H47" s="34" t="s">
        <v>11</v>
      </c>
      <c r="I47" s="99"/>
      <c r="J47" s="110">
        <f t="shared" si="5"/>
        <v>0</v>
      </c>
      <c r="K47" s="113" t="s">
        <v>63</v>
      </c>
    </row>
    <row r="48" ht="46.2" customHeight="1" spans="1:11">
      <c r="A48" s="87">
        <v>7.6</v>
      </c>
      <c r="B48" s="98"/>
      <c r="C48" s="26">
        <v>5.95</v>
      </c>
      <c r="D48" s="26">
        <v>4.8</v>
      </c>
      <c r="E48" s="26">
        <v>4</v>
      </c>
      <c r="F48" s="92" t="s">
        <v>96</v>
      </c>
      <c r="G48" s="99">
        <v>1</v>
      </c>
      <c r="H48" s="34" t="s">
        <v>11</v>
      </c>
      <c r="I48" s="99"/>
      <c r="J48" s="110">
        <f t="shared" si="5"/>
        <v>0</v>
      </c>
      <c r="K48" s="112"/>
    </row>
    <row r="49" ht="46.2" customHeight="1" spans="1:11">
      <c r="A49" s="87">
        <v>7.7</v>
      </c>
      <c r="B49" s="107" t="s">
        <v>97</v>
      </c>
      <c r="C49" s="26">
        <v>12.2</v>
      </c>
      <c r="D49" s="26">
        <v>2.5</v>
      </c>
      <c r="E49" s="26">
        <v>4</v>
      </c>
      <c r="F49" s="92" t="s">
        <v>91</v>
      </c>
      <c r="G49" s="99">
        <v>1</v>
      </c>
      <c r="H49" s="34" t="s">
        <v>11</v>
      </c>
      <c r="I49" s="99"/>
      <c r="J49" s="110">
        <f t="shared" si="5"/>
        <v>0</v>
      </c>
      <c r="K49" s="113" t="s">
        <v>63</v>
      </c>
    </row>
    <row r="50" ht="46.2" customHeight="1" spans="1:11">
      <c r="A50" s="87">
        <v>7.8</v>
      </c>
      <c r="B50" s="98"/>
      <c r="C50" s="26">
        <v>12.2</v>
      </c>
      <c r="D50" s="26">
        <v>2.5</v>
      </c>
      <c r="E50" s="26">
        <v>4</v>
      </c>
      <c r="F50" s="92" t="s">
        <v>96</v>
      </c>
      <c r="G50" s="99">
        <v>1</v>
      </c>
      <c r="H50" s="99" t="s">
        <v>11</v>
      </c>
      <c r="I50" s="99"/>
      <c r="J50" s="110">
        <f t="shared" si="5"/>
        <v>0</v>
      </c>
      <c r="K50" s="112"/>
    </row>
    <row r="51" ht="46.2" customHeight="1" spans="1:11">
      <c r="A51" s="87">
        <v>7.9</v>
      </c>
      <c r="B51" s="98" t="s">
        <v>98</v>
      </c>
      <c r="C51" s="26">
        <v>21.5</v>
      </c>
      <c r="D51" s="26">
        <v>5.1</v>
      </c>
      <c r="E51" s="26"/>
      <c r="F51" s="89" t="s">
        <v>71</v>
      </c>
      <c r="G51" s="99">
        <v>1</v>
      </c>
      <c r="H51" s="99" t="s">
        <v>11</v>
      </c>
      <c r="I51" s="99"/>
      <c r="J51" s="110">
        <f t="shared" si="5"/>
        <v>0</v>
      </c>
      <c r="K51" s="114" t="s">
        <v>65</v>
      </c>
    </row>
    <row r="52" ht="24.9" customHeight="1" spans="1:11">
      <c r="A52" s="84">
        <v>8</v>
      </c>
      <c r="B52" s="85" t="s">
        <v>16</v>
      </c>
      <c r="C52" s="86"/>
      <c r="D52" s="86"/>
      <c r="E52" s="86"/>
      <c r="F52" s="86"/>
      <c r="G52" s="86"/>
      <c r="H52" s="86"/>
      <c r="I52" s="86"/>
      <c r="J52" s="86"/>
      <c r="K52" s="86"/>
    </row>
    <row r="53" ht="36.6" customHeight="1" spans="1:11">
      <c r="A53" s="87">
        <v>8.1</v>
      </c>
      <c r="B53" s="106" t="s">
        <v>99</v>
      </c>
      <c r="C53" s="26">
        <v>18</v>
      </c>
      <c r="D53" s="26">
        <v>4.2</v>
      </c>
      <c r="E53" s="26">
        <v>0.3</v>
      </c>
      <c r="F53" s="92" t="s">
        <v>100</v>
      </c>
      <c r="G53" s="99">
        <v>1</v>
      </c>
      <c r="H53" s="99" t="s">
        <v>11</v>
      </c>
      <c r="I53" s="99"/>
      <c r="J53" s="110">
        <f t="shared" si="5"/>
        <v>0</v>
      </c>
      <c r="K53" s="114" t="s">
        <v>65</v>
      </c>
    </row>
    <row r="54" ht="36.6" customHeight="1" spans="1:11">
      <c r="A54" s="87">
        <v>8.2</v>
      </c>
      <c r="B54" s="106" t="s">
        <v>101</v>
      </c>
      <c r="C54" s="26">
        <v>1.5</v>
      </c>
      <c r="D54" s="26">
        <v>1.5</v>
      </c>
      <c r="E54" s="26">
        <v>1.5</v>
      </c>
      <c r="F54" s="92" t="s">
        <v>91</v>
      </c>
      <c r="G54" s="99">
        <v>1</v>
      </c>
      <c r="H54" s="99" t="s">
        <v>11</v>
      </c>
      <c r="I54" s="99"/>
      <c r="J54" s="110">
        <f t="shared" si="5"/>
        <v>0</v>
      </c>
      <c r="K54" s="114" t="s">
        <v>65</v>
      </c>
    </row>
    <row r="55" ht="19.8" customHeight="1"/>
    <row r="56" ht="19.8" customHeight="1"/>
  </sheetData>
  <autoFilter ref="A2:K54">
    <extLst/>
  </autoFilter>
  <mergeCells count="46">
    <mergeCell ref="A1:K1"/>
    <mergeCell ref="B4:K4"/>
    <mergeCell ref="B18:K18"/>
    <mergeCell ref="B31:K31"/>
    <mergeCell ref="B39:K39"/>
    <mergeCell ref="B42:K42"/>
    <mergeCell ref="B52:K52"/>
    <mergeCell ref="A2:A3"/>
    <mergeCell ref="B2:B3"/>
    <mergeCell ref="B5:B6"/>
    <mergeCell ref="B7:B8"/>
    <mergeCell ref="B9:B10"/>
    <mergeCell ref="B11:B12"/>
    <mergeCell ref="B13:B14"/>
    <mergeCell ref="B15:B16"/>
    <mergeCell ref="B19:B20"/>
    <mergeCell ref="B21:B22"/>
    <mergeCell ref="B23:B24"/>
    <mergeCell ref="B25:B26"/>
    <mergeCell ref="B27:B28"/>
    <mergeCell ref="B32:B33"/>
    <mergeCell ref="B35:B36"/>
    <mergeCell ref="B47:B48"/>
    <mergeCell ref="B49:B50"/>
    <mergeCell ref="F2:F3"/>
    <mergeCell ref="G2:G3"/>
    <mergeCell ref="H2:H3"/>
    <mergeCell ref="I2:I3"/>
    <mergeCell ref="J2:J3"/>
    <mergeCell ref="K2:K3"/>
    <mergeCell ref="K5:K6"/>
    <mergeCell ref="K7:K8"/>
    <mergeCell ref="K9:K10"/>
    <mergeCell ref="K11:K12"/>
    <mergeCell ref="K13:K14"/>
    <mergeCell ref="K15:K16"/>
    <mergeCell ref="K19:K20"/>
    <mergeCell ref="K21:K22"/>
    <mergeCell ref="K23:K24"/>
    <mergeCell ref="K25:K26"/>
    <mergeCell ref="K27:K28"/>
    <mergeCell ref="K29:K30"/>
    <mergeCell ref="K32:K33"/>
    <mergeCell ref="K35:K36"/>
    <mergeCell ref="K47:K48"/>
    <mergeCell ref="K49:K50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50"/>
  <sheetViews>
    <sheetView zoomScale="70" zoomScaleNormal="70" workbookViewId="0">
      <pane xSplit="5" ySplit="2" topLeftCell="K3" activePane="bottomRight" state="frozen"/>
      <selection/>
      <selection pane="topRight"/>
      <selection pane="bottomLeft"/>
      <selection pane="bottomRight" activeCell="H36" sqref="H36"/>
    </sheetView>
  </sheetViews>
  <sheetFormatPr defaultColWidth="9.88288288288288" defaultRowHeight="15"/>
  <cols>
    <col min="1" max="1" width="21.8828828828829" style="11" customWidth="1"/>
    <col min="2" max="2" width="36.6666666666667" style="11" customWidth="1"/>
    <col min="3" max="3" width="22.5405405405405" style="11" customWidth="1"/>
    <col min="4" max="4" width="14.3333333333333" style="11" customWidth="1"/>
    <col min="5" max="5" width="22.2162162162162" style="11" customWidth="1"/>
    <col min="6" max="8" width="9.88288288288288" style="11"/>
    <col min="9" max="9" width="18.7747747747748" style="11" customWidth="1"/>
    <col min="10" max="10" width="20.4414414414414" style="11" customWidth="1"/>
    <col min="11" max="13" width="10.4414414414414" style="11" customWidth="1"/>
    <col min="14" max="14" width="14.4414414414414" style="11" customWidth="1"/>
    <col min="15" max="15" width="10.4414414414414" style="11" customWidth="1"/>
    <col min="16" max="16" width="16" style="11" customWidth="1"/>
    <col min="17" max="17" width="17.4414414414414" style="11" customWidth="1"/>
    <col min="18" max="18" width="13" style="11" customWidth="1"/>
    <col min="19" max="20" width="17.1081081081081" style="11" customWidth="1"/>
    <col min="21" max="21" width="10.4414414414414" style="11" customWidth="1"/>
    <col min="22" max="22" width="16.6666666666667" style="11" customWidth="1"/>
    <col min="23" max="23" width="10.4414414414414" style="11" customWidth="1"/>
    <col min="24" max="24" width="8.66666666666667" style="11" customWidth="1"/>
    <col min="25" max="25" width="9.10810810810811" style="11" customWidth="1"/>
    <col min="26" max="26" width="20.1081081081081" style="11" customWidth="1"/>
    <col min="27" max="28" width="21.3333333333333" style="11" customWidth="1"/>
    <col min="29" max="29" width="22.8828828828829" style="11" customWidth="1"/>
    <col min="30" max="16384" width="9.88288288288288" style="11"/>
  </cols>
  <sheetData>
    <row r="1" spans="1:29">
      <c r="A1" s="12" t="s">
        <v>102</v>
      </c>
      <c r="B1" s="12" t="s">
        <v>49</v>
      </c>
      <c r="C1" s="12" t="s">
        <v>103</v>
      </c>
      <c r="D1" s="12" t="s">
        <v>104</v>
      </c>
      <c r="E1" s="12" t="s">
        <v>105</v>
      </c>
      <c r="F1" s="13" t="s">
        <v>50</v>
      </c>
      <c r="G1" s="13" t="s">
        <v>51</v>
      </c>
      <c r="H1" s="13" t="s">
        <v>52</v>
      </c>
      <c r="I1" s="13" t="s">
        <v>106</v>
      </c>
      <c r="J1" s="13" t="s">
        <v>107</v>
      </c>
      <c r="K1" s="47" t="s">
        <v>108</v>
      </c>
      <c r="L1" s="48"/>
      <c r="M1" s="48"/>
      <c r="N1" s="49"/>
      <c r="O1" s="49" t="s">
        <v>109</v>
      </c>
      <c r="P1" s="49" t="s">
        <v>110</v>
      </c>
      <c r="Q1" s="13" t="s">
        <v>111</v>
      </c>
      <c r="R1" s="13" t="s">
        <v>112</v>
      </c>
      <c r="S1" s="47" t="s">
        <v>113</v>
      </c>
      <c r="T1" s="49"/>
      <c r="U1" s="13" t="s">
        <v>114</v>
      </c>
      <c r="V1" s="13"/>
      <c r="W1" s="13"/>
      <c r="X1" s="56" t="s">
        <v>54</v>
      </c>
      <c r="Y1" s="62"/>
      <c r="Z1" s="63" t="s">
        <v>115</v>
      </c>
      <c r="AA1" s="64" t="s">
        <v>116</v>
      </c>
      <c r="AB1" s="65" t="s">
        <v>116</v>
      </c>
      <c r="AC1" s="11" t="s">
        <v>117</v>
      </c>
    </row>
    <row r="2" ht="17.15" spans="1:28">
      <c r="A2" s="14"/>
      <c r="B2" s="14"/>
      <c r="C2" s="14"/>
      <c r="D2" s="14"/>
      <c r="E2" s="14"/>
      <c r="F2" s="13" t="s">
        <v>56</v>
      </c>
      <c r="G2" s="13" t="s">
        <v>56</v>
      </c>
      <c r="H2" s="13" t="s">
        <v>56</v>
      </c>
      <c r="I2" s="13" t="s">
        <v>118</v>
      </c>
      <c r="J2" s="13" t="s">
        <v>118</v>
      </c>
      <c r="K2" s="13" t="s">
        <v>119</v>
      </c>
      <c r="L2" s="13" t="s">
        <v>120</v>
      </c>
      <c r="M2" s="13" t="s">
        <v>121</v>
      </c>
      <c r="N2" s="13" t="s">
        <v>122</v>
      </c>
      <c r="O2" s="13" t="s">
        <v>118</v>
      </c>
      <c r="P2" s="13" t="s">
        <v>118</v>
      </c>
      <c r="Q2" s="13" t="s">
        <v>118</v>
      </c>
      <c r="R2" s="13" t="s">
        <v>118</v>
      </c>
      <c r="S2" s="13" t="s">
        <v>123</v>
      </c>
      <c r="T2" s="13" t="s">
        <v>124</v>
      </c>
      <c r="U2" s="13" t="s">
        <v>125</v>
      </c>
      <c r="V2" s="13" t="s">
        <v>126</v>
      </c>
      <c r="W2" s="13" t="s">
        <v>127</v>
      </c>
      <c r="X2" s="57"/>
      <c r="Y2" s="66"/>
      <c r="Z2" s="67" t="s">
        <v>128</v>
      </c>
      <c r="AA2" s="67" t="s">
        <v>129</v>
      </c>
      <c r="AB2" s="67" t="s">
        <v>130</v>
      </c>
    </row>
    <row r="3" ht="25.05" customHeight="1" spans="1:28">
      <c r="A3" s="15" t="s">
        <v>131</v>
      </c>
      <c r="B3" s="16" t="s">
        <v>64</v>
      </c>
      <c r="C3" s="17" t="s">
        <v>132</v>
      </c>
      <c r="D3" s="17" t="s">
        <v>133</v>
      </c>
      <c r="E3" s="18" t="s">
        <v>65</v>
      </c>
      <c r="F3" s="19">
        <v>27.1</v>
      </c>
      <c r="G3" s="19">
        <v>6.6</v>
      </c>
      <c r="H3" s="19">
        <v>0.4</v>
      </c>
      <c r="I3" s="50">
        <f>(F3+G3)*2*H3</f>
        <v>26.96</v>
      </c>
      <c r="J3" s="50">
        <f>F3*G3</f>
        <v>178.86</v>
      </c>
      <c r="K3" s="50">
        <v>1</v>
      </c>
      <c r="L3" s="50">
        <v>2</v>
      </c>
      <c r="M3" s="50">
        <v>1</v>
      </c>
      <c r="N3" s="50">
        <f t="shared" ref="N3:N10" si="0">(L3+M3)*2+K3</f>
        <v>7</v>
      </c>
      <c r="O3" s="50"/>
      <c r="P3" s="50">
        <f>0.5*4*H3</f>
        <v>0.8</v>
      </c>
      <c r="Q3" s="50"/>
      <c r="R3" s="50"/>
      <c r="S3" s="50"/>
      <c r="T3" s="50"/>
      <c r="U3" s="50"/>
      <c r="V3" s="50"/>
      <c r="W3" s="50"/>
      <c r="X3" s="17" t="s">
        <v>134</v>
      </c>
      <c r="Y3" s="58">
        <v>1</v>
      </c>
      <c r="Z3" s="50">
        <f>(R3+T3+U3+V3)*Y3+W3</f>
        <v>0</v>
      </c>
      <c r="AA3" s="50"/>
      <c r="AB3" s="50">
        <f>(I3+J3+N3+O3+P3+Q3)*Y3</f>
        <v>213.62</v>
      </c>
    </row>
    <row r="4" ht="25.05" customHeight="1" spans="1:28">
      <c r="A4" s="20"/>
      <c r="B4" s="21" t="s">
        <v>135</v>
      </c>
      <c r="C4" s="17" t="s">
        <v>132</v>
      </c>
      <c r="D4" s="17" t="s">
        <v>133</v>
      </c>
      <c r="E4" s="22" t="s">
        <v>63</v>
      </c>
      <c r="F4" s="19">
        <v>26.5</v>
      </c>
      <c r="G4" s="19">
        <v>17.25</v>
      </c>
      <c r="H4" s="19">
        <v>3.6</v>
      </c>
      <c r="I4" s="50">
        <f>(F4+G4)*2*H4</f>
        <v>315</v>
      </c>
      <c r="J4" s="50">
        <f>F4*G4</f>
        <v>457.125</v>
      </c>
      <c r="K4" s="50">
        <v>1</v>
      </c>
      <c r="L4" s="50">
        <v>2</v>
      </c>
      <c r="M4" s="50">
        <v>1</v>
      </c>
      <c r="N4" s="50">
        <f t="shared" si="0"/>
        <v>7</v>
      </c>
      <c r="O4" s="50"/>
      <c r="P4" s="50">
        <f>0.5*4*H4</f>
        <v>7.2</v>
      </c>
      <c r="Q4" s="50"/>
      <c r="R4" s="50">
        <f t="shared" ref="R4:R10" si="1">F4*G4</f>
        <v>457.125</v>
      </c>
      <c r="S4" s="50"/>
      <c r="T4" s="50"/>
      <c r="U4" s="50"/>
      <c r="V4" s="50"/>
      <c r="W4" s="50"/>
      <c r="X4" s="17" t="s">
        <v>134</v>
      </c>
      <c r="Y4" s="58">
        <v>1</v>
      </c>
      <c r="Z4" s="50">
        <f>(R4+T4+U4+V4)*Y4+W4</f>
        <v>457.125</v>
      </c>
      <c r="AA4" s="50"/>
      <c r="AB4" s="50">
        <f>(I4+J4+N4+O4+P4+Q4)*Y4</f>
        <v>786.325</v>
      </c>
    </row>
    <row r="5" ht="25.05" customHeight="1" spans="1:28">
      <c r="A5" s="20"/>
      <c r="B5" s="21" t="s">
        <v>136</v>
      </c>
      <c r="C5" s="17" t="s">
        <v>132</v>
      </c>
      <c r="D5" s="17" t="s">
        <v>133</v>
      </c>
      <c r="E5" s="22" t="s">
        <v>63</v>
      </c>
      <c r="F5" s="19">
        <v>26.5</v>
      </c>
      <c r="G5" s="19">
        <v>17.25</v>
      </c>
      <c r="H5" s="19">
        <v>3.6</v>
      </c>
      <c r="I5" s="50">
        <f>(F5+G5)*2*H5</f>
        <v>315</v>
      </c>
      <c r="J5" s="50">
        <f>F5*G5</f>
        <v>457.125</v>
      </c>
      <c r="K5" s="50">
        <v>1</v>
      </c>
      <c r="L5" s="50">
        <v>2</v>
      </c>
      <c r="M5" s="50">
        <v>1</v>
      </c>
      <c r="N5" s="50">
        <f t="shared" si="0"/>
        <v>7</v>
      </c>
      <c r="O5" s="50"/>
      <c r="P5" s="50">
        <f>0.5*4*H5</f>
        <v>7.2</v>
      </c>
      <c r="Q5" s="50"/>
      <c r="R5" s="50">
        <f t="shared" si="1"/>
        <v>457.125</v>
      </c>
      <c r="S5" s="50"/>
      <c r="T5" s="50"/>
      <c r="U5" s="50"/>
      <c r="V5" s="50"/>
      <c r="W5" s="50"/>
      <c r="X5" s="17" t="s">
        <v>134</v>
      </c>
      <c r="Y5" s="58">
        <v>1</v>
      </c>
      <c r="Z5" s="50">
        <f>(R5+T5+U5+V5)*Y5+W5</f>
        <v>457.125</v>
      </c>
      <c r="AA5" s="50"/>
      <c r="AB5" s="50">
        <f>(I5+J5+N5+O5+P5+Q5)*Y5</f>
        <v>786.325</v>
      </c>
    </row>
    <row r="6" ht="25.05" customHeight="1" spans="1:28">
      <c r="A6" s="20"/>
      <c r="B6" s="16" t="s">
        <v>137</v>
      </c>
      <c r="C6" s="17" t="s">
        <v>132</v>
      </c>
      <c r="D6" s="17" t="s">
        <v>133</v>
      </c>
      <c r="E6" s="22" t="s">
        <v>63</v>
      </c>
      <c r="F6" s="19">
        <v>17.5</v>
      </c>
      <c r="G6" s="19">
        <v>15.4</v>
      </c>
      <c r="H6" s="19">
        <v>3.6</v>
      </c>
      <c r="I6" s="50">
        <f t="shared" ref="I6:I10" si="2">(F6+G6)*2*H6</f>
        <v>236.88</v>
      </c>
      <c r="J6" s="50">
        <f>F6*G6</f>
        <v>269.5</v>
      </c>
      <c r="K6" s="50">
        <v>1</v>
      </c>
      <c r="L6" s="50">
        <v>2</v>
      </c>
      <c r="M6" s="50">
        <v>1</v>
      </c>
      <c r="N6" s="50">
        <f t="shared" si="0"/>
        <v>7</v>
      </c>
      <c r="O6" s="50"/>
      <c r="P6" s="50">
        <f>0.5*4*H6</f>
        <v>7.2</v>
      </c>
      <c r="Q6" s="50"/>
      <c r="R6" s="50">
        <f t="shared" si="1"/>
        <v>269.5</v>
      </c>
      <c r="S6" s="50"/>
      <c r="T6" s="50"/>
      <c r="U6" s="50"/>
      <c r="V6" s="50"/>
      <c r="W6" s="50"/>
      <c r="X6" s="17" t="s">
        <v>134</v>
      </c>
      <c r="Y6" s="58">
        <v>1</v>
      </c>
      <c r="Z6" s="50">
        <f>(R6+T6+U6+V6)*Y6+W6</f>
        <v>269.5</v>
      </c>
      <c r="AA6" s="50"/>
      <c r="AB6" s="50">
        <f>(I6+J6+N6+O6+P6+Q6)*Y6</f>
        <v>520.58</v>
      </c>
    </row>
    <row r="7" ht="25.05" customHeight="1" spans="1:28">
      <c r="A7" s="20"/>
      <c r="B7" s="16" t="s">
        <v>138</v>
      </c>
      <c r="C7" s="17" t="s">
        <v>132</v>
      </c>
      <c r="D7" s="17" t="s">
        <v>133</v>
      </c>
      <c r="E7" s="22" t="s">
        <v>63</v>
      </c>
      <c r="F7" s="19">
        <v>17.5</v>
      </c>
      <c r="G7" s="19">
        <v>15.4</v>
      </c>
      <c r="H7" s="19">
        <v>3.6</v>
      </c>
      <c r="I7" s="50">
        <f t="shared" si="2"/>
        <v>236.88</v>
      </c>
      <c r="J7" s="50">
        <f>F7*G7</f>
        <v>269.5</v>
      </c>
      <c r="K7" s="50">
        <v>1</v>
      </c>
      <c r="L7" s="50">
        <v>2</v>
      </c>
      <c r="M7" s="50">
        <v>1</v>
      </c>
      <c r="N7" s="50">
        <f t="shared" si="0"/>
        <v>7</v>
      </c>
      <c r="O7" s="50"/>
      <c r="P7" s="50">
        <f>0.5*4*H7</f>
        <v>7.2</v>
      </c>
      <c r="Q7" s="50"/>
      <c r="R7" s="50">
        <f t="shared" si="1"/>
        <v>269.5</v>
      </c>
      <c r="S7" s="50"/>
      <c r="T7" s="50"/>
      <c r="U7" s="50"/>
      <c r="V7" s="50"/>
      <c r="W7" s="50"/>
      <c r="X7" s="17" t="s">
        <v>134</v>
      </c>
      <c r="Y7" s="58">
        <v>1</v>
      </c>
      <c r="Z7" s="50">
        <f>(R7+T7+U7+V7)*Y7+W7</f>
        <v>269.5</v>
      </c>
      <c r="AA7" s="50"/>
      <c r="AB7" s="50">
        <f>(I7+J7+N7+O7+P7+Q7)*Y7</f>
        <v>520.58</v>
      </c>
    </row>
    <row r="8" ht="25.05" customHeight="1" spans="1:28">
      <c r="A8" s="20"/>
      <c r="B8" s="16" t="s">
        <v>62</v>
      </c>
      <c r="C8" s="17" t="s">
        <v>132</v>
      </c>
      <c r="D8" s="17" t="s">
        <v>133</v>
      </c>
      <c r="E8" s="22" t="s">
        <v>63</v>
      </c>
      <c r="F8" s="19">
        <v>17.5</v>
      </c>
      <c r="G8" s="19">
        <v>12.4</v>
      </c>
      <c r="H8" s="19">
        <v>3.6</v>
      </c>
      <c r="I8" s="50">
        <f t="shared" si="2"/>
        <v>215.28</v>
      </c>
      <c r="J8" s="50">
        <f t="shared" ref="J8:J10" si="3">F8*G8</f>
        <v>217</v>
      </c>
      <c r="K8" s="50">
        <v>1</v>
      </c>
      <c r="L8" s="50">
        <v>2</v>
      </c>
      <c r="M8" s="50">
        <v>1</v>
      </c>
      <c r="N8" s="50">
        <f t="shared" si="0"/>
        <v>7</v>
      </c>
      <c r="O8" s="50"/>
      <c r="P8" s="50">
        <f t="shared" ref="P8:P14" si="4">0.5*4*H8</f>
        <v>7.2</v>
      </c>
      <c r="Q8" s="50"/>
      <c r="R8" s="50">
        <f t="shared" si="1"/>
        <v>217</v>
      </c>
      <c r="S8" s="51">
        <f>0.7*G8*2*4</f>
        <v>69.44</v>
      </c>
      <c r="T8" s="51"/>
      <c r="U8" s="50"/>
      <c r="V8" s="50"/>
      <c r="W8" s="50"/>
      <c r="X8" s="17" t="s">
        <v>134</v>
      </c>
      <c r="Y8" s="58">
        <v>1</v>
      </c>
      <c r="Z8" s="50">
        <f>(R8+S8+T8+U8+V8)*Y8+W8</f>
        <v>286.44</v>
      </c>
      <c r="AA8" s="50"/>
      <c r="AB8" s="50">
        <f t="shared" ref="AB8:AB14" si="5">(I8+J8+N8+O8+P8+Q8)*Y8</f>
        <v>446.48</v>
      </c>
    </row>
    <row r="9" s="9" customFormat="1" ht="25.05" customHeight="1" spans="1:28">
      <c r="A9" s="20"/>
      <c r="B9" s="21" t="s">
        <v>68</v>
      </c>
      <c r="C9" s="17" t="s">
        <v>132</v>
      </c>
      <c r="D9" s="17" t="s">
        <v>133</v>
      </c>
      <c r="E9" s="22" t="s">
        <v>63</v>
      </c>
      <c r="F9" s="19">
        <v>26.5</v>
      </c>
      <c r="G9" s="19">
        <v>14.8</v>
      </c>
      <c r="H9" s="19">
        <v>3.6</v>
      </c>
      <c r="I9" s="50">
        <f t="shared" si="2"/>
        <v>297.36</v>
      </c>
      <c r="J9" s="50">
        <f t="shared" si="3"/>
        <v>392.2</v>
      </c>
      <c r="K9" s="50">
        <v>1</v>
      </c>
      <c r="L9" s="50">
        <v>2</v>
      </c>
      <c r="M9" s="50">
        <v>1</v>
      </c>
      <c r="N9" s="50">
        <f t="shared" si="0"/>
        <v>7</v>
      </c>
      <c r="O9" s="51">
        <f>0.6*H9*4*3</f>
        <v>25.92</v>
      </c>
      <c r="P9" s="50">
        <f t="shared" si="4"/>
        <v>7.2</v>
      </c>
      <c r="Q9" s="51"/>
      <c r="R9" s="50">
        <f t="shared" si="1"/>
        <v>392.2</v>
      </c>
      <c r="S9" s="51">
        <f>0.58*F9*2*3</f>
        <v>92.22</v>
      </c>
      <c r="T9" s="51">
        <f>0.58*G9*2*3</f>
        <v>51.504</v>
      </c>
      <c r="U9" s="51"/>
      <c r="V9" s="51"/>
      <c r="W9" s="51"/>
      <c r="X9" s="58" t="s">
        <v>134</v>
      </c>
      <c r="Y9" s="58">
        <v>1</v>
      </c>
      <c r="Z9" s="50">
        <f>(R9+S9+T9+U9+V9)*Y9+W9</f>
        <v>535.924</v>
      </c>
      <c r="AA9" s="50"/>
      <c r="AB9" s="50">
        <f t="shared" si="5"/>
        <v>729.68</v>
      </c>
    </row>
    <row r="10" s="9" customFormat="1" ht="25.05" customHeight="1" spans="1:28">
      <c r="A10" s="20"/>
      <c r="B10" s="21" t="s">
        <v>69</v>
      </c>
      <c r="C10" s="17" t="s">
        <v>132</v>
      </c>
      <c r="D10" s="17" t="s">
        <v>133</v>
      </c>
      <c r="E10" s="22" t="s">
        <v>63</v>
      </c>
      <c r="F10" s="19">
        <v>17.5</v>
      </c>
      <c r="G10" s="19">
        <v>8.5</v>
      </c>
      <c r="H10" s="19">
        <v>3.6</v>
      </c>
      <c r="I10" s="50">
        <f t="shared" si="2"/>
        <v>187.2</v>
      </c>
      <c r="J10" s="50">
        <f t="shared" si="3"/>
        <v>148.75</v>
      </c>
      <c r="K10" s="50">
        <v>1</v>
      </c>
      <c r="L10" s="50">
        <v>2</v>
      </c>
      <c r="M10" s="50">
        <v>1</v>
      </c>
      <c r="N10" s="50">
        <f t="shared" si="0"/>
        <v>7</v>
      </c>
      <c r="O10" s="51">
        <f>0.6*H10*4*12</f>
        <v>103.68</v>
      </c>
      <c r="P10" s="50">
        <f t="shared" si="4"/>
        <v>7.2</v>
      </c>
      <c r="Q10" s="51"/>
      <c r="R10" s="50">
        <f t="shared" si="1"/>
        <v>148.75</v>
      </c>
      <c r="S10" s="51">
        <f>0.58*G10*2*14</f>
        <v>138.04</v>
      </c>
      <c r="T10" s="51">
        <f>0.58*F10*2*3</f>
        <v>60.9</v>
      </c>
      <c r="U10" s="51"/>
      <c r="V10" s="51"/>
      <c r="W10" s="51"/>
      <c r="X10" s="58" t="s">
        <v>134</v>
      </c>
      <c r="Y10" s="58">
        <v>1</v>
      </c>
      <c r="Z10" s="50">
        <f>(R10+S10+T10+U10+V10)*Y10+W10</f>
        <v>347.69</v>
      </c>
      <c r="AA10" s="50"/>
      <c r="AB10" s="50">
        <f t="shared" si="5"/>
        <v>453.83</v>
      </c>
    </row>
    <row r="11" ht="25.05" customHeight="1" spans="1:28">
      <c r="A11" s="23"/>
      <c r="B11" s="24" t="s">
        <v>70</v>
      </c>
      <c r="C11" s="17" t="s">
        <v>132</v>
      </c>
      <c r="D11" s="25" t="s">
        <v>139</v>
      </c>
      <c r="E11" s="18" t="s">
        <v>65</v>
      </c>
      <c r="F11" s="26">
        <v>21.5</v>
      </c>
      <c r="G11" s="26">
        <v>5.1</v>
      </c>
      <c r="H11" s="27"/>
      <c r="I11" s="50">
        <f t="shared" ref="I11:I12" si="6">(F11+G11)*2*H11</f>
        <v>0</v>
      </c>
      <c r="J11" s="50">
        <f t="shared" ref="J11:J12" si="7">F11*G11</f>
        <v>109.65</v>
      </c>
      <c r="K11" s="50"/>
      <c r="L11" s="50"/>
      <c r="M11" s="50"/>
      <c r="N11" s="50"/>
      <c r="O11" s="52"/>
      <c r="P11" s="50"/>
      <c r="Q11" s="52"/>
      <c r="R11" s="50"/>
      <c r="S11" s="52"/>
      <c r="T11" s="52"/>
      <c r="U11" s="50"/>
      <c r="V11" s="52"/>
      <c r="W11" s="52"/>
      <c r="X11" s="27" t="s">
        <v>140</v>
      </c>
      <c r="Y11" s="68">
        <v>1</v>
      </c>
      <c r="Z11" s="50">
        <f t="shared" ref="Z11" si="8">(R11+T11+U11+V11)*Y11+W11</f>
        <v>0</v>
      </c>
      <c r="AA11" s="50">
        <f t="shared" ref="AA11:AA12" si="9">(I11+J11+N11+O11+P11+Q11)*Y11</f>
        <v>109.65</v>
      </c>
      <c r="AB11" s="50"/>
    </row>
    <row r="12" ht="25.05" customHeight="1" spans="1:28">
      <c r="A12" s="15" t="s">
        <v>141</v>
      </c>
      <c r="B12" s="28" t="s">
        <v>142</v>
      </c>
      <c r="C12" s="17" t="s">
        <v>132</v>
      </c>
      <c r="D12" s="25" t="s">
        <v>139</v>
      </c>
      <c r="E12" s="18" t="s">
        <v>65</v>
      </c>
      <c r="F12" s="26">
        <v>58</v>
      </c>
      <c r="G12" s="26">
        <v>9.5</v>
      </c>
      <c r="H12" s="26">
        <v>0.3</v>
      </c>
      <c r="I12" s="50">
        <f t="shared" si="6"/>
        <v>40.5</v>
      </c>
      <c r="J12" s="50">
        <f t="shared" si="7"/>
        <v>551</v>
      </c>
      <c r="K12" s="50"/>
      <c r="L12" s="50"/>
      <c r="M12" s="50"/>
      <c r="N12" s="50"/>
      <c r="O12" s="50"/>
      <c r="P12" s="50"/>
      <c r="Q12" s="50"/>
      <c r="S12" s="50"/>
      <c r="T12" s="50"/>
      <c r="U12" s="51"/>
      <c r="V12" s="50"/>
      <c r="W12" s="50"/>
      <c r="X12" s="27" t="s">
        <v>140</v>
      </c>
      <c r="Y12" s="68">
        <v>1</v>
      </c>
      <c r="Z12" s="50">
        <f t="shared" ref="Z12:Z14" si="10">(R12+T12+U12+V12)*Y12+W12</f>
        <v>0</v>
      </c>
      <c r="AA12" s="50">
        <f t="shared" si="9"/>
        <v>591.5</v>
      </c>
      <c r="AB12" s="50"/>
    </row>
    <row r="13" ht="25.05" customHeight="1" spans="1:28">
      <c r="A13" s="20"/>
      <c r="B13" s="16" t="s">
        <v>143</v>
      </c>
      <c r="C13" s="17" t="s">
        <v>132</v>
      </c>
      <c r="D13" s="17" t="s">
        <v>133</v>
      </c>
      <c r="E13" s="18" t="s">
        <v>65</v>
      </c>
      <c r="F13" s="29">
        <v>3</v>
      </c>
      <c r="G13" s="29">
        <v>3</v>
      </c>
      <c r="H13" s="29">
        <v>5</v>
      </c>
      <c r="I13" s="50">
        <f t="shared" ref="I13:I14" si="11">(F13+G13)*2*H13</f>
        <v>60</v>
      </c>
      <c r="J13" s="50">
        <f t="shared" ref="J13:J14" si="12">F13*G13</f>
        <v>9</v>
      </c>
      <c r="K13" s="50"/>
      <c r="L13" s="50"/>
      <c r="M13" s="50"/>
      <c r="N13" s="50"/>
      <c r="O13" s="50"/>
      <c r="P13" s="50">
        <f t="shared" si="4"/>
        <v>10</v>
      </c>
      <c r="Q13" s="50"/>
      <c r="R13" s="50">
        <f>F13*G13*0.66</f>
        <v>5.94</v>
      </c>
      <c r="S13" s="50"/>
      <c r="T13" s="50"/>
      <c r="U13" s="50">
        <f>J13*0.65</f>
        <v>5.85</v>
      </c>
      <c r="V13" s="50"/>
      <c r="W13" s="50"/>
      <c r="X13" s="17" t="s">
        <v>134</v>
      </c>
      <c r="Y13" s="58">
        <v>1</v>
      </c>
      <c r="Z13" s="50">
        <f t="shared" si="10"/>
        <v>11.79</v>
      </c>
      <c r="AA13" s="50"/>
      <c r="AB13" s="50">
        <f t="shared" si="5"/>
        <v>79</v>
      </c>
    </row>
    <row r="14" ht="25.05" customHeight="1" spans="1:28">
      <c r="A14" s="20"/>
      <c r="B14" s="16" t="s">
        <v>144</v>
      </c>
      <c r="C14" s="17" t="s">
        <v>132</v>
      </c>
      <c r="D14" s="17" t="s">
        <v>133</v>
      </c>
      <c r="E14" s="18" t="s">
        <v>65</v>
      </c>
      <c r="F14" s="29">
        <v>3</v>
      </c>
      <c r="G14" s="29">
        <v>3</v>
      </c>
      <c r="H14" s="29">
        <v>5</v>
      </c>
      <c r="I14" s="50">
        <f t="shared" si="11"/>
        <v>60</v>
      </c>
      <c r="J14" s="50">
        <f t="shared" si="12"/>
        <v>9</v>
      </c>
      <c r="K14" s="50"/>
      <c r="L14" s="50"/>
      <c r="M14" s="50"/>
      <c r="N14" s="50"/>
      <c r="O14" s="50"/>
      <c r="P14" s="50">
        <f t="shared" si="4"/>
        <v>10</v>
      </c>
      <c r="Q14" s="50"/>
      <c r="R14" s="50">
        <f>F14*G14*0.66</f>
        <v>5.94</v>
      </c>
      <c r="S14" s="50"/>
      <c r="T14" s="50"/>
      <c r="U14" s="50">
        <f>J14*0.65</f>
        <v>5.85</v>
      </c>
      <c r="V14" s="50"/>
      <c r="W14" s="50"/>
      <c r="X14" s="17" t="s">
        <v>134</v>
      </c>
      <c r="Y14" s="58">
        <v>1</v>
      </c>
      <c r="Z14" s="50">
        <f t="shared" si="10"/>
        <v>11.79</v>
      </c>
      <c r="AA14" s="50"/>
      <c r="AB14" s="50">
        <f t="shared" si="5"/>
        <v>79</v>
      </c>
    </row>
    <row r="15" ht="25.05" customHeight="1" spans="1:28">
      <c r="A15" s="20"/>
      <c r="B15" s="16" t="s">
        <v>145</v>
      </c>
      <c r="C15" s="17" t="s">
        <v>132</v>
      </c>
      <c r="D15" s="17" t="s">
        <v>133</v>
      </c>
      <c r="E15" s="18" t="s">
        <v>65</v>
      </c>
      <c r="F15" s="29">
        <v>3</v>
      </c>
      <c r="G15" s="29">
        <v>3</v>
      </c>
      <c r="H15" s="29">
        <v>5</v>
      </c>
      <c r="I15" s="50">
        <f t="shared" ref="I15" si="13">(F15+G15)*2*H15</f>
        <v>60</v>
      </c>
      <c r="J15" s="50">
        <f t="shared" ref="J15" si="14">F15*G15</f>
        <v>9</v>
      </c>
      <c r="K15" s="50"/>
      <c r="L15" s="50"/>
      <c r="M15" s="50"/>
      <c r="N15" s="50"/>
      <c r="O15" s="53"/>
      <c r="P15" s="50">
        <f t="shared" ref="P15:P22" si="15">0.5*4*H15</f>
        <v>10</v>
      </c>
      <c r="Q15" s="50"/>
      <c r="R15" s="50">
        <f>F15*G15*0.66</f>
        <v>5.94</v>
      </c>
      <c r="S15" s="50"/>
      <c r="T15" s="50"/>
      <c r="U15" s="50">
        <f>J15*0.65</f>
        <v>5.85</v>
      </c>
      <c r="V15" s="50"/>
      <c r="W15" s="50"/>
      <c r="X15" s="17" t="s">
        <v>134</v>
      </c>
      <c r="Y15" s="58">
        <v>1</v>
      </c>
      <c r="Z15" s="50">
        <f t="shared" ref="Z15:Z33" si="16">(R15+T15+U15+V15)*Y15+W15</f>
        <v>11.79</v>
      </c>
      <c r="AA15" s="50"/>
      <c r="AB15" s="50">
        <f t="shared" ref="AB15:AB24" si="17">(I15+J15+N15+O15+P15+Q15)*Y15</f>
        <v>79</v>
      </c>
    </row>
    <row r="16" ht="25.05" customHeight="1" spans="1:28">
      <c r="A16" s="20"/>
      <c r="B16" s="16" t="s">
        <v>146</v>
      </c>
      <c r="C16" s="17" t="s">
        <v>132</v>
      </c>
      <c r="D16" s="17" t="s">
        <v>133</v>
      </c>
      <c r="E16" s="18" t="s">
        <v>65</v>
      </c>
      <c r="F16" s="29">
        <v>3</v>
      </c>
      <c r="G16" s="29">
        <v>3</v>
      </c>
      <c r="H16" s="29">
        <v>5</v>
      </c>
      <c r="I16" s="50">
        <f t="shared" ref="I16:I18" si="18">(F16+G16)*2*H16</f>
        <v>60</v>
      </c>
      <c r="J16" s="50">
        <f t="shared" ref="J16:J18" si="19">F16*G16</f>
        <v>9</v>
      </c>
      <c r="K16" s="50"/>
      <c r="L16" s="50"/>
      <c r="M16" s="50"/>
      <c r="N16" s="50"/>
      <c r="O16" s="50"/>
      <c r="P16" s="50">
        <f t="shared" si="15"/>
        <v>10</v>
      </c>
      <c r="Q16" s="50"/>
      <c r="R16" s="50">
        <f>F16*G16*0.66</f>
        <v>5.94</v>
      </c>
      <c r="S16" s="50"/>
      <c r="T16" s="50"/>
      <c r="U16" s="50">
        <f>J16*0.65</f>
        <v>5.85</v>
      </c>
      <c r="V16" s="50"/>
      <c r="W16" s="50"/>
      <c r="X16" s="17" t="s">
        <v>134</v>
      </c>
      <c r="Y16" s="58">
        <v>1</v>
      </c>
      <c r="Z16" s="50">
        <f t="shared" si="16"/>
        <v>11.79</v>
      </c>
      <c r="AA16" s="50"/>
      <c r="AB16" s="50">
        <f t="shared" si="17"/>
        <v>79</v>
      </c>
    </row>
    <row r="17" ht="25.05" customHeight="1" spans="1:28">
      <c r="A17" s="23"/>
      <c r="B17" s="16" t="s">
        <v>147</v>
      </c>
      <c r="C17" s="17" t="s">
        <v>132</v>
      </c>
      <c r="D17" s="17" t="s">
        <v>133</v>
      </c>
      <c r="E17" s="18" t="s">
        <v>65</v>
      </c>
      <c r="F17" s="29">
        <v>6.1</v>
      </c>
      <c r="G17" s="29">
        <v>1.5</v>
      </c>
      <c r="H17" s="29">
        <v>4.5</v>
      </c>
      <c r="I17" s="50">
        <f t="shared" si="18"/>
        <v>68.4</v>
      </c>
      <c r="J17" s="50">
        <f t="shared" si="19"/>
        <v>9.15</v>
      </c>
      <c r="K17" s="50"/>
      <c r="L17" s="50"/>
      <c r="M17" s="50"/>
      <c r="N17" s="50"/>
      <c r="O17" s="50"/>
      <c r="P17" s="50">
        <f t="shared" si="15"/>
        <v>9</v>
      </c>
      <c r="Q17" s="50"/>
      <c r="R17" s="50">
        <f>F17*G17*0.66</f>
        <v>6.039</v>
      </c>
      <c r="S17" s="50"/>
      <c r="T17" s="50"/>
      <c r="U17" s="50">
        <f>J17*0.65</f>
        <v>5.9475</v>
      </c>
      <c r="V17" s="50"/>
      <c r="W17" s="50"/>
      <c r="X17" s="17" t="s">
        <v>134</v>
      </c>
      <c r="Y17" s="58">
        <v>1</v>
      </c>
      <c r="Z17" s="50">
        <f t="shared" si="16"/>
        <v>11.9865</v>
      </c>
      <c r="AA17" s="50"/>
      <c r="AB17" s="50">
        <f t="shared" si="17"/>
        <v>86.55</v>
      </c>
    </row>
    <row r="18" ht="25.05" customHeight="1" spans="1:28">
      <c r="A18" s="30" t="s">
        <v>141</v>
      </c>
      <c r="B18" s="16" t="s">
        <v>148</v>
      </c>
      <c r="C18" s="17" t="s">
        <v>132</v>
      </c>
      <c r="D18" s="17" t="s">
        <v>139</v>
      </c>
      <c r="E18" s="22" t="s">
        <v>65</v>
      </c>
      <c r="F18" s="29">
        <v>7</v>
      </c>
      <c r="G18" s="29">
        <v>6.1</v>
      </c>
      <c r="H18" s="29">
        <v>4.5</v>
      </c>
      <c r="I18" s="50">
        <f t="shared" si="18"/>
        <v>117.9</v>
      </c>
      <c r="J18" s="50">
        <f t="shared" si="19"/>
        <v>42.7</v>
      </c>
      <c r="K18" s="50"/>
      <c r="L18" s="50"/>
      <c r="M18" s="50"/>
      <c r="N18" s="50"/>
      <c r="O18" s="50"/>
      <c r="P18" s="50">
        <f t="shared" si="15"/>
        <v>9</v>
      </c>
      <c r="Q18" s="50">
        <v>84</v>
      </c>
      <c r="R18" s="50"/>
      <c r="S18" s="50"/>
      <c r="T18" s="50"/>
      <c r="U18" s="50"/>
      <c r="V18" s="50"/>
      <c r="W18" s="50"/>
      <c r="X18" s="17" t="s">
        <v>134</v>
      </c>
      <c r="Y18" s="58">
        <v>2</v>
      </c>
      <c r="Z18" s="50">
        <f t="shared" si="16"/>
        <v>0</v>
      </c>
      <c r="AA18" s="50"/>
      <c r="AB18" s="50">
        <f t="shared" si="17"/>
        <v>507.2</v>
      </c>
    </row>
    <row r="19" ht="25.05" customHeight="1" spans="1:28">
      <c r="A19" s="30" t="s">
        <v>149</v>
      </c>
      <c r="B19" s="16" t="s">
        <v>150</v>
      </c>
      <c r="C19" s="17" t="s">
        <v>132</v>
      </c>
      <c r="D19" s="17" t="s">
        <v>133</v>
      </c>
      <c r="E19" s="31" t="s">
        <v>151</v>
      </c>
      <c r="F19" s="32">
        <v>5.5</v>
      </c>
      <c r="G19" s="32">
        <v>3.4</v>
      </c>
      <c r="H19" s="32">
        <v>6</v>
      </c>
      <c r="I19" s="50">
        <f t="shared" ref="I19:I28" si="20">(F19+G19)*2*H19</f>
        <v>106.8</v>
      </c>
      <c r="J19" s="50">
        <f t="shared" ref="J19:J28" si="21">F19*G19</f>
        <v>18.7</v>
      </c>
      <c r="K19" s="50"/>
      <c r="L19" s="50"/>
      <c r="M19" s="50"/>
      <c r="N19" s="50"/>
      <c r="O19" s="50"/>
      <c r="P19" s="50">
        <f t="shared" si="15"/>
        <v>12</v>
      </c>
      <c r="Q19" s="50"/>
      <c r="R19" s="50">
        <f>F19*G19*0.66</f>
        <v>12.342</v>
      </c>
      <c r="S19" s="50"/>
      <c r="T19" s="50"/>
      <c r="U19" s="50">
        <f>J19*0.65</f>
        <v>12.155</v>
      </c>
      <c r="V19" s="50"/>
      <c r="W19" s="50"/>
      <c r="X19" s="17" t="s">
        <v>134</v>
      </c>
      <c r="Y19" s="58">
        <v>8</v>
      </c>
      <c r="Z19" s="50">
        <f t="shared" si="16"/>
        <v>195.976</v>
      </c>
      <c r="AA19" s="50"/>
      <c r="AB19" s="50">
        <f t="shared" si="17"/>
        <v>1100</v>
      </c>
    </row>
    <row r="20" ht="25.05" customHeight="1" spans="1:28">
      <c r="A20" s="33"/>
      <c r="B20" s="16" t="s">
        <v>152</v>
      </c>
      <c r="C20" s="17" t="s">
        <v>132</v>
      </c>
      <c r="D20" s="17" t="s">
        <v>133</v>
      </c>
      <c r="E20" s="22" t="s">
        <v>65</v>
      </c>
      <c r="F20" s="29">
        <v>16</v>
      </c>
      <c r="G20" s="29">
        <v>16</v>
      </c>
      <c r="H20" s="29">
        <v>6</v>
      </c>
      <c r="I20" s="50">
        <f t="shared" si="20"/>
        <v>384</v>
      </c>
      <c r="J20" s="50">
        <f t="shared" si="21"/>
        <v>256</v>
      </c>
      <c r="K20" s="50"/>
      <c r="L20" s="50"/>
      <c r="M20" s="50"/>
      <c r="N20" s="50"/>
      <c r="O20" s="50"/>
      <c r="P20" s="50">
        <f t="shared" si="15"/>
        <v>12</v>
      </c>
      <c r="Q20" s="50">
        <v>160</v>
      </c>
      <c r="R20" s="50"/>
      <c r="S20" s="50"/>
      <c r="T20" s="50"/>
      <c r="U20" s="50"/>
      <c r="V20" s="50"/>
      <c r="W20" s="50"/>
      <c r="X20" s="17" t="s">
        <v>134</v>
      </c>
      <c r="Y20" s="58">
        <v>2</v>
      </c>
      <c r="Z20" s="50">
        <f t="shared" si="16"/>
        <v>0</v>
      </c>
      <c r="AA20" s="50"/>
      <c r="AB20" s="50">
        <f t="shared" si="17"/>
        <v>1624</v>
      </c>
    </row>
    <row r="21" ht="25.05" customHeight="1" spans="1:28">
      <c r="A21" s="33"/>
      <c r="B21" s="16" t="s">
        <v>153</v>
      </c>
      <c r="C21" s="17" t="s">
        <v>132</v>
      </c>
      <c r="D21" s="17" t="s">
        <v>133</v>
      </c>
      <c r="E21" s="31" t="s">
        <v>151</v>
      </c>
      <c r="F21" s="32">
        <v>5.5</v>
      </c>
      <c r="G21" s="32">
        <v>3.4</v>
      </c>
      <c r="H21" s="32">
        <v>6</v>
      </c>
      <c r="I21" s="50">
        <f t="shared" si="20"/>
        <v>106.8</v>
      </c>
      <c r="J21" s="50">
        <f t="shared" si="21"/>
        <v>18.7</v>
      </c>
      <c r="K21" s="50"/>
      <c r="L21" s="50"/>
      <c r="M21" s="50"/>
      <c r="N21" s="50"/>
      <c r="O21" s="50"/>
      <c r="P21" s="50">
        <f t="shared" si="15"/>
        <v>12</v>
      </c>
      <c r="Q21" s="50"/>
      <c r="R21" s="50">
        <f>F21*G21*0.66</f>
        <v>12.342</v>
      </c>
      <c r="S21" s="50"/>
      <c r="T21" s="50"/>
      <c r="U21" s="50">
        <f>J21*0.65</f>
        <v>12.155</v>
      </c>
      <c r="V21" s="50"/>
      <c r="W21" s="50"/>
      <c r="X21" s="17" t="s">
        <v>134</v>
      </c>
      <c r="Y21" s="58">
        <v>8</v>
      </c>
      <c r="Z21" s="50">
        <f t="shared" si="16"/>
        <v>195.976</v>
      </c>
      <c r="AA21" s="50"/>
      <c r="AB21" s="50">
        <f t="shared" si="17"/>
        <v>1100</v>
      </c>
    </row>
    <row r="22" ht="25.05" customHeight="1" spans="1:28">
      <c r="A22" s="33"/>
      <c r="B22" s="16" t="s">
        <v>154</v>
      </c>
      <c r="C22" s="17" t="s">
        <v>132</v>
      </c>
      <c r="D22" s="17" t="s">
        <v>133</v>
      </c>
      <c r="E22" s="22" t="s">
        <v>65</v>
      </c>
      <c r="F22" s="29">
        <v>16</v>
      </c>
      <c r="G22" s="29">
        <v>16</v>
      </c>
      <c r="H22" s="34">
        <v>5.8</v>
      </c>
      <c r="I22" s="50">
        <f t="shared" si="20"/>
        <v>371.2</v>
      </c>
      <c r="J22" s="50">
        <f t="shared" si="21"/>
        <v>256</v>
      </c>
      <c r="K22" s="50"/>
      <c r="L22" s="50"/>
      <c r="M22" s="50"/>
      <c r="N22" s="50"/>
      <c r="O22" s="50"/>
      <c r="P22" s="50">
        <f t="shared" si="15"/>
        <v>11.6</v>
      </c>
      <c r="Q22" s="50">
        <v>160</v>
      </c>
      <c r="R22" s="50"/>
      <c r="S22" s="50"/>
      <c r="T22" s="50"/>
      <c r="U22" s="50"/>
      <c r="V22" s="50"/>
      <c r="W22" s="50"/>
      <c r="X22" s="17" t="s">
        <v>134</v>
      </c>
      <c r="Y22" s="58">
        <v>2</v>
      </c>
      <c r="Z22" s="50">
        <f t="shared" si="16"/>
        <v>0</v>
      </c>
      <c r="AA22" s="50"/>
      <c r="AB22" s="50">
        <f t="shared" si="17"/>
        <v>1597.6</v>
      </c>
    </row>
    <row r="23" ht="25.05" customHeight="1" spans="1:28">
      <c r="A23" s="15" t="s">
        <v>155</v>
      </c>
      <c r="B23" s="16" t="s">
        <v>88</v>
      </c>
      <c r="C23" s="17" t="s">
        <v>132</v>
      </c>
      <c r="D23" s="17" t="s">
        <v>133</v>
      </c>
      <c r="E23" s="22" t="s">
        <v>65</v>
      </c>
      <c r="F23" s="29">
        <v>12</v>
      </c>
      <c r="G23" s="29">
        <v>12</v>
      </c>
      <c r="H23" s="29">
        <v>5.5</v>
      </c>
      <c r="I23" s="50">
        <f t="shared" si="20"/>
        <v>264</v>
      </c>
      <c r="J23" s="50">
        <f t="shared" si="21"/>
        <v>144</v>
      </c>
      <c r="K23" s="50"/>
      <c r="L23" s="50"/>
      <c r="M23" s="50"/>
      <c r="N23" s="50"/>
      <c r="O23" s="50"/>
      <c r="P23" s="50">
        <f t="shared" ref="P23:P30" si="22">0.5*4*H23</f>
        <v>11</v>
      </c>
      <c r="Q23" s="50">
        <v>106</v>
      </c>
      <c r="R23" s="50"/>
      <c r="S23" s="50"/>
      <c r="T23" s="50"/>
      <c r="U23" s="50"/>
      <c r="V23" s="50"/>
      <c r="W23" s="50"/>
      <c r="X23" s="17" t="s">
        <v>134</v>
      </c>
      <c r="Y23" s="58">
        <v>3</v>
      </c>
      <c r="Z23" s="50">
        <f t="shared" si="16"/>
        <v>0</v>
      </c>
      <c r="AA23" s="50"/>
      <c r="AB23" s="50">
        <f t="shared" si="17"/>
        <v>1575</v>
      </c>
    </row>
    <row r="24" ht="25.05" customHeight="1" spans="1:28">
      <c r="A24" s="23"/>
      <c r="B24" s="16" t="s">
        <v>89</v>
      </c>
      <c r="C24" s="17" t="s">
        <v>132</v>
      </c>
      <c r="D24" s="17" t="s">
        <v>133</v>
      </c>
      <c r="E24" s="22" t="s">
        <v>65</v>
      </c>
      <c r="F24" s="32">
        <v>18.25</v>
      </c>
      <c r="G24" s="32">
        <v>3</v>
      </c>
      <c r="H24" s="32">
        <v>5.5</v>
      </c>
      <c r="I24" s="50">
        <f t="shared" si="20"/>
        <v>233.75</v>
      </c>
      <c r="J24" s="50">
        <f t="shared" si="21"/>
        <v>54.75</v>
      </c>
      <c r="K24" s="50">
        <v>1</v>
      </c>
      <c r="L24" s="50">
        <v>1</v>
      </c>
      <c r="M24" s="50"/>
      <c r="N24" s="50">
        <v>5</v>
      </c>
      <c r="O24" s="50"/>
      <c r="P24" s="50">
        <f t="shared" si="22"/>
        <v>11</v>
      </c>
      <c r="Q24" s="50"/>
      <c r="R24" s="50"/>
      <c r="S24" s="50"/>
      <c r="T24" s="50"/>
      <c r="U24" s="50"/>
      <c r="V24" s="50"/>
      <c r="W24" s="50"/>
      <c r="X24" s="17" t="s">
        <v>134</v>
      </c>
      <c r="Y24" s="58">
        <v>2</v>
      </c>
      <c r="Z24" s="50">
        <f t="shared" si="16"/>
        <v>0</v>
      </c>
      <c r="AA24" s="50"/>
      <c r="AB24" s="50">
        <f t="shared" si="17"/>
        <v>609</v>
      </c>
    </row>
    <row r="25" ht="25.05" customHeight="1" spans="1:28">
      <c r="A25" s="35" t="s">
        <v>156</v>
      </c>
      <c r="B25" s="24" t="s">
        <v>90</v>
      </c>
      <c r="C25" s="17" t="s">
        <v>132</v>
      </c>
      <c r="D25" s="25" t="s">
        <v>139</v>
      </c>
      <c r="E25" s="22" t="s">
        <v>65</v>
      </c>
      <c r="F25" s="26">
        <v>20.1</v>
      </c>
      <c r="G25" s="26">
        <v>5.6</v>
      </c>
      <c r="H25" s="26">
        <v>0.3</v>
      </c>
      <c r="I25" s="50">
        <f t="shared" si="20"/>
        <v>15.42</v>
      </c>
      <c r="J25" s="50">
        <f t="shared" si="21"/>
        <v>112.56</v>
      </c>
      <c r="K25" s="50">
        <v>1</v>
      </c>
      <c r="L25" s="50">
        <v>1</v>
      </c>
      <c r="M25" s="50"/>
      <c r="N25" s="50">
        <f>5+(F25+G25)*2*1.1</f>
        <v>61.54</v>
      </c>
      <c r="O25" s="52"/>
      <c r="P25" s="50">
        <f t="shared" si="22"/>
        <v>0.6</v>
      </c>
      <c r="Q25" s="52">
        <f>(F25+G25)*2*H25</f>
        <v>15.42</v>
      </c>
      <c r="R25" s="50"/>
      <c r="S25" s="52"/>
      <c r="T25" s="52"/>
      <c r="U25" s="50"/>
      <c r="V25" s="52"/>
      <c r="W25" s="52"/>
      <c r="X25" s="27" t="s">
        <v>140</v>
      </c>
      <c r="Y25" s="68">
        <v>1</v>
      </c>
      <c r="Z25" s="50">
        <f t="shared" si="16"/>
        <v>0</v>
      </c>
      <c r="AA25" s="50">
        <f t="shared" ref="AA25:AA33" si="23">(I25+J25+N25+O25+P25+Q25)*Y25</f>
        <v>205.54</v>
      </c>
      <c r="AB25" s="50"/>
    </row>
    <row r="26" ht="25.05" customHeight="1" spans="1:28">
      <c r="A26" s="36"/>
      <c r="B26" s="24" t="s">
        <v>92</v>
      </c>
      <c r="C26" s="17" t="s">
        <v>132</v>
      </c>
      <c r="D26" s="25" t="s">
        <v>139</v>
      </c>
      <c r="E26" s="22" t="s">
        <v>65</v>
      </c>
      <c r="F26" s="27">
        <v>1</v>
      </c>
      <c r="G26" s="27">
        <v>1</v>
      </c>
      <c r="H26" s="27">
        <v>1.5</v>
      </c>
      <c r="I26" s="50">
        <f t="shared" si="20"/>
        <v>6</v>
      </c>
      <c r="J26" s="50">
        <f t="shared" si="21"/>
        <v>1</v>
      </c>
      <c r="K26" s="50"/>
      <c r="L26" s="50"/>
      <c r="M26" s="50"/>
      <c r="N26" s="50"/>
      <c r="O26" s="52"/>
      <c r="P26" s="50">
        <f t="shared" si="22"/>
        <v>3</v>
      </c>
      <c r="Q26" s="52"/>
      <c r="R26" s="50"/>
      <c r="S26" s="52"/>
      <c r="T26" s="52"/>
      <c r="U26" s="50"/>
      <c r="V26" s="52"/>
      <c r="W26" s="52"/>
      <c r="X26" s="17" t="s">
        <v>134</v>
      </c>
      <c r="Y26" s="68">
        <v>1</v>
      </c>
      <c r="Z26" s="50">
        <f t="shared" si="16"/>
        <v>0</v>
      </c>
      <c r="AA26" s="50">
        <f t="shared" si="23"/>
        <v>10</v>
      </c>
      <c r="AB26" s="50"/>
    </row>
    <row r="27" ht="25.05" customHeight="1" spans="1:28">
      <c r="A27" s="36"/>
      <c r="B27" s="24" t="s">
        <v>93</v>
      </c>
      <c r="C27" s="17" t="s">
        <v>132</v>
      </c>
      <c r="D27" s="25" t="s">
        <v>139</v>
      </c>
      <c r="E27" s="22" t="s">
        <v>65</v>
      </c>
      <c r="F27" s="26">
        <v>21.6</v>
      </c>
      <c r="G27" s="26">
        <v>20.1</v>
      </c>
      <c r="H27" s="26">
        <v>0.3</v>
      </c>
      <c r="I27" s="50">
        <f t="shared" si="20"/>
        <v>25.02</v>
      </c>
      <c r="J27" s="50">
        <f t="shared" si="21"/>
        <v>434.16</v>
      </c>
      <c r="K27" s="50">
        <v>1</v>
      </c>
      <c r="L27" s="50">
        <v>1</v>
      </c>
      <c r="M27" s="50"/>
      <c r="N27" s="50">
        <f>5+(F27+G27)*2*1.1</f>
        <v>96.74</v>
      </c>
      <c r="O27" s="52"/>
      <c r="P27" s="50">
        <f t="shared" si="22"/>
        <v>0.6</v>
      </c>
      <c r="Q27" s="52">
        <f>(F27+G27)*2*H27</f>
        <v>25.02</v>
      </c>
      <c r="R27" s="50"/>
      <c r="S27" s="52"/>
      <c r="T27" s="52"/>
      <c r="U27" s="50"/>
      <c r="V27" s="52"/>
      <c r="W27" s="52"/>
      <c r="X27" s="27" t="s">
        <v>140</v>
      </c>
      <c r="Y27" s="68">
        <v>1</v>
      </c>
      <c r="Z27" s="50">
        <f t="shared" si="16"/>
        <v>0</v>
      </c>
      <c r="AA27" s="50">
        <f t="shared" si="23"/>
        <v>581.54</v>
      </c>
      <c r="AB27" s="50"/>
    </row>
    <row r="28" ht="25.05" customHeight="1" spans="1:28">
      <c r="A28" s="36"/>
      <c r="B28" s="24" t="s">
        <v>94</v>
      </c>
      <c r="C28" s="17" t="s">
        <v>132</v>
      </c>
      <c r="D28" s="25" t="s">
        <v>139</v>
      </c>
      <c r="E28" s="22" t="s">
        <v>65</v>
      </c>
      <c r="F28" s="27">
        <v>1</v>
      </c>
      <c r="G28" s="27">
        <v>1</v>
      </c>
      <c r="H28" s="27">
        <v>1.5</v>
      </c>
      <c r="I28" s="50">
        <f t="shared" si="20"/>
        <v>6</v>
      </c>
      <c r="J28" s="50">
        <f t="shared" si="21"/>
        <v>1</v>
      </c>
      <c r="K28" s="50"/>
      <c r="L28" s="50"/>
      <c r="M28" s="50"/>
      <c r="N28" s="50"/>
      <c r="O28" s="52"/>
      <c r="P28" s="50">
        <f t="shared" si="22"/>
        <v>3</v>
      </c>
      <c r="Q28" s="52"/>
      <c r="R28" s="50"/>
      <c r="S28" s="52"/>
      <c r="T28" s="52"/>
      <c r="U28" s="50"/>
      <c r="V28" s="52"/>
      <c r="W28" s="52"/>
      <c r="X28" s="17" t="s">
        <v>134</v>
      </c>
      <c r="Y28" s="68">
        <v>1</v>
      </c>
      <c r="Z28" s="50">
        <f t="shared" si="16"/>
        <v>0</v>
      </c>
      <c r="AA28" s="50">
        <f t="shared" si="23"/>
        <v>10</v>
      </c>
      <c r="AB28" s="50"/>
    </row>
    <row r="29" ht="25.05" customHeight="1" spans="1:28">
      <c r="A29" s="36"/>
      <c r="B29" s="24" t="s">
        <v>157</v>
      </c>
      <c r="C29" s="17" t="s">
        <v>132</v>
      </c>
      <c r="D29" s="25" t="s">
        <v>139</v>
      </c>
      <c r="E29" s="22" t="s">
        <v>63</v>
      </c>
      <c r="F29" s="26">
        <v>5.95</v>
      </c>
      <c r="G29" s="26">
        <v>4.8</v>
      </c>
      <c r="H29" s="26">
        <v>4</v>
      </c>
      <c r="I29" s="50">
        <f>(F29*3.14159)*H29</f>
        <v>74.769842</v>
      </c>
      <c r="J29" s="50">
        <f>(F29*F29)*3.14159/4</f>
        <v>27.80503499375</v>
      </c>
      <c r="K29" s="50"/>
      <c r="L29" s="50"/>
      <c r="M29" s="50"/>
      <c r="N29" s="50"/>
      <c r="O29" s="52"/>
      <c r="P29" s="50">
        <f t="shared" si="22"/>
        <v>8</v>
      </c>
      <c r="Q29" s="52"/>
      <c r="R29" s="50">
        <f>J29</f>
        <v>27.80503499375</v>
      </c>
      <c r="S29" s="52"/>
      <c r="T29" s="52"/>
      <c r="U29" s="50"/>
      <c r="V29" s="52"/>
      <c r="W29" s="52"/>
      <c r="X29" s="17" t="s">
        <v>134</v>
      </c>
      <c r="Y29" s="68">
        <v>2</v>
      </c>
      <c r="Z29" s="50">
        <f t="shared" si="16"/>
        <v>55.6100699875</v>
      </c>
      <c r="AA29" s="50">
        <f t="shared" si="23"/>
        <v>221.1497539875</v>
      </c>
      <c r="AB29" s="50"/>
    </row>
    <row r="30" ht="25.05" customHeight="1" spans="1:28">
      <c r="A30" s="36"/>
      <c r="B30" s="24" t="s">
        <v>158</v>
      </c>
      <c r="C30" s="17" t="s">
        <v>132</v>
      </c>
      <c r="D30" s="25" t="s">
        <v>139</v>
      </c>
      <c r="E30" s="22" t="s">
        <v>63</v>
      </c>
      <c r="F30" s="26">
        <v>5.95</v>
      </c>
      <c r="G30" s="26">
        <v>4.8</v>
      </c>
      <c r="H30" s="26">
        <v>4</v>
      </c>
      <c r="I30" s="50">
        <f>(F30*3.14159)*H30</f>
        <v>74.769842</v>
      </c>
      <c r="J30" s="50">
        <f>(F30*F30)*3.14159/4</f>
        <v>27.80503499375</v>
      </c>
      <c r="K30" s="50"/>
      <c r="L30" s="50"/>
      <c r="M30" s="50"/>
      <c r="N30" s="50"/>
      <c r="O30" s="52"/>
      <c r="P30" s="50">
        <f t="shared" si="22"/>
        <v>8</v>
      </c>
      <c r="Q30" s="52"/>
      <c r="R30" s="50">
        <f>J30</f>
        <v>27.80503499375</v>
      </c>
      <c r="S30" s="52"/>
      <c r="T30" s="52"/>
      <c r="U30" s="50"/>
      <c r="V30" s="52"/>
      <c r="W30" s="52"/>
      <c r="X30" s="17" t="s">
        <v>134</v>
      </c>
      <c r="Y30" s="68">
        <v>2</v>
      </c>
      <c r="Z30" s="50">
        <f t="shared" si="16"/>
        <v>55.6100699875</v>
      </c>
      <c r="AA30" s="50">
        <f t="shared" si="23"/>
        <v>221.1497539875</v>
      </c>
      <c r="AB30" s="50"/>
    </row>
    <row r="31" ht="25.05" customHeight="1" spans="1:28">
      <c r="A31" s="37"/>
      <c r="B31" s="24" t="s">
        <v>98</v>
      </c>
      <c r="C31" s="17" t="s">
        <v>132</v>
      </c>
      <c r="D31" s="25" t="s">
        <v>139</v>
      </c>
      <c r="E31" s="22" t="s">
        <v>65</v>
      </c>
      <c r="F31" s="26">
        <v>21.5</v>
      </c>
      <c r="G31" s="26">
        <v>5.1</v>
      </c>
      <c r="H31" s="27"/>
      <c r="I31" s="50">
        <f t="shared" ref="I31:I33" si="24">(F31+G31)*2*H31</f>
        <v>0</v>
      </c>
      <c r="J31" s="50">
        <f t="shared" ref="J31:J33" si="25">F31*G31</f>
        <v>109.65</v>
      </c>
      <c r="K31" s="50"/>
      <c r="L31" s="50"/>
      <c r="M31" s="50"/>
      <c r="N31" s="50"/>
      <c r="O31" s="52"/>
      <c r="P31" s="50"/>
      <c r="Q31" s="52"/>
      <c r="R31" s="50"/>
      <c r="S31" s="52"/>
      <c r="T31" s="52"/>
      <c r="U31" s="50"/>
      <c r="V31" s="52"/>
      <c r="W31" s="52"/>
      <c r="X31" s="27" t="s">
        <v>140</v>
      </c>
      <c r="Y31" s="68">
        <v>1</v>
      </c>
      <c r="Z31" s="50">
        <f t="shared" si="16"/>
        <v>0</v>
      </c>
      <c r="AA31" s="50">
        <f t="shared" si="23"/>
        <v>109.65</v>
      </c>
      <c r="AB31" s="50"/>
    </row>
    <row r="32" ht="25.05" customHeight="1" spans="1:28">
      <c r="A32" s="35" t="s">
        <v>16</v>
      </c>
      <c r="B32" s="24" t="s">
        <v>159</v>
      </c>
      <c r="C32" s="17" t="s">
        <v>132</v>
      </c>
      <c r="D32" s="25" t="s">
        <v>139</v>
      </c>
      <c r="E32" s="22" t="s">
        <v>65</v>
      </c>
      <c r="F32" s="26">
        <v>18</v>
      </c>
      <c r="G32" s="26">
        <v>4.2</v>
      </c>
      <c r="H32" s="26">
        <v>0.3</v>
      </c>
      <c r="I32" s="50">
        <f t="shared" si="24"/>
        <v>13.32</v>
      </c>
      <c r="J32" s="50">
        <f t="shared" si="25"/>
        <v>75.6</v>
      </c>
      <c r="K32" s="50"/>
      <c r="L32" s="50"/>
      <c r="M32" s="50"/>
      <c r="N32" s="50"/>
      <c r="O32" s="52"/>
      <c r="P32" s="50"/>
      <c r="Q32" s="52"/>
      <c r="R32" s="50"/>
      <c r="S32" s="52"/>
      <c r="T32" s="52"/>
      <c r="U32" s="50"/>
      <c r="V32" s="52"/>
      <c r="W32" s="52"/>
      <c r="X32" s="27" t="s">
        <v>140</v>
      </c>
      <c r="Y32" s="68">
        <v>1</v>
      </c>
      <c r="Z32" s="50">
        <f t="shared" si="16"/>
        <v>0</v>
      </c>
      <c r="AA32" s="50">
        <f t="shared" si="23"/>
        <v>88.92</v>
      </c>
      <c r="AB32" s="50"/>
    </row>
    <row r="33" ht="25.05" customHeight="1" spans="1:28">
      <c r="A33" s="37"/>
      <c r="B33" s="24" t="s">
        <v>101</v>
      </c>
      <c r="C33" s="17" t="s">
        <v>132</v>
      </c>
      <c r="D33" s="25" t="s">
        <v>139</v>
      </c>
      <c r="E33" s="22" t="s">
        <v>65</v>
      </c>
      <c r="F33" s="27">
        <v>1.5</v>
      </c>
      <c r="G33" s="27">
        <v>1.5</v>
      </c>
      <c r="H33" s="27">
        <v>1.5</v>
      </c>
      <c r="I33" s="50">
        <f t="shared" si="24"/>
        <v>9</v>
      </c>
      <c r="J33" s="50">
        <f t="shared" si="25"/>
        <v>2.25</v>
      </c>
      <c r="K33" s="50">
        <v>1</v>
      </c>
      <c r="L33" s="50">
        <v>1</v>
      </c>
      <c r="M33" s="50"/>
      <c r="N33" s="50">
        <v>5</v>
      </c>
      <c r="O33" s="52"/>
      <c r="P33" s="50"/>
      <c r="Q33" s="52"/>
      <c r="R33" s="50"/>
      <c r="S33" s="52"/>
      <c r="T33" s="52"/>
      <c r="U33" s="50"/>
      <c r="V33" s="52"/>
      <c r="W33" s="52"/>
      <c r="X33" s="17" t="s">
        <v>134</v>
      </c>
      <c r="Y33" s="68">
        <v>1</v>
      </c>
      <c r="Z33" s="50">
        <f t="shared" si="16"/>
        <v>0</v>
      </c>
      <c r="AA33" s="50">
        <f t="shared" si="23"/>
        <v>16.25</v>
      </c>
      <c r="AB33" s="50"/>
    </row>
    <row r="34" ht="25.05" customHeight="1" spans="1:28">
      <c r="A34" s="37"/>
      <c r="B34" s="24"/>
      <c r="C34" s="17"/>
      <c r="D34" s="38"/>
      <c r="E34" s="22"/>
      <c r="F34" s="39"/>
      <c r="G34" s="39"/>
      <c r="H34" s="39"/>
      <c r="I34" s="50"/>
      <c r="J34" s="50"/>
      <c r="K34" s="50"/>
      <c r="L34" s="50"/>
      <c r="M34" s="50"/>
      <c r="N34" s="50"/>
      <c r="O34" s="52"/>
      <c r="P34" s="50"/>
      <c r="Q34" s="52"/>
      <c r="R34" s="50"/>
      <c r="S34" s="52"/>
      <c r="T34" s="52"/>
      <c r="U34" s="50"/>
      <c r="V34" s="52"/>
      <c r="W34" s="52"/>
      <c r="X34" s="17"/>
      <c r="Y34" s="68"/>
      <c r="Z34" s="50"/>
      <c r="AA34" s="50"/>
      <c r="AB34" s="50"/>
    </row>
    <row r="35" s="10" customFormat="1" ht="25.05" customHeight="1" spans="1:28">
      <c r="A35" s="40" t="s">
        <v>160</v>
      </c>
      <c r="B35" s="41"/>
      <c r="C35" s="42"/>
      <c r="D35" s="42"/>
      <c r="E35" s="40"/>
      <c r="F35" s="41"/>
      <c r="G35" s="41"/>
      <c r="H35" s="41"/>
      <c r="I35" s="50"/>
      <c r="J35" s="54"/>
      <c r="K35" s="54"/>
      <c r="L35" s="54"/>
      <c r="M35" s="54"/>
      <c r="N35" s="54"/>
      <c r="O35" s="55"/>
      <c r="P35" s="50">
        <f>0.5*4*H35</f>
        <v>0</v>
      </c>
      <c r="Q35" s="55"/>
      <c r="R35" s="54"/>
      <c r="S35" s="55"/>
      <c r="T35" s="55"/>
      <c r="U35" s="50"/>
      <c r="V35" s="55"/>
      <c r="W35" s="55"/>
      <c r="X35" s="41"/>
      <c r="Y35" s="69"/>
      <c r="Z35" s="70">
        <f>SUM(Z3:Z33)</f>
        <v>3185.622639975</v>
      </c>
      <c r="AA35" s="71">
        <f>SUM(AA3:AA33)</f>
        <v>2165.349507975</v>
      </c>
      <c r="AB35" s="72">
        <f>SUM(AB3:AB33)</f>
        <v>12972.77</v>
      </c>
    </row>
    <row r="36" s="10" customFormat="1" ht="25.05" customHeight="1" spans="1:28">
      <c r="A36" s="43" t="s">
        <v>161</v>
      </c>
      <c r="B36" s="43"/>
      <c r="C36" s="43"/>
      <c r="D36" s="43"/>
      <c r="E36" s="44"/>
      <c r="F36" s="43"/>
      <c r="G36" s="43"/>
      <c r="H36" s="43"/>
      <c r="I36" s="54"/>
      <c r="J36" s="54"/>
      <c r="K36" s="54"/>
      <c r="L36" s="54"/>
      <c r="M36" s="54"/>
      <c r="N36" s="54"/>
      <c r="O36" s="54"/>
      <c r="P36" s="50"/>
      <c r="Q36" s="54"/>
      <c r="R36" s="54"/>
      <c r="S36" s="54"/>
      <c r="T36" s="54"/>
      <c r="U36" s="50"/>
      <c r="V36" s="54"/>
      <c r="W36" s="54"/>
      <c r="X36" s="41"/>
      <c r="Y36" s="43"/>
      <c r="Z36" s="70"/>
      <c r="AA36" s="71"/>
      <c r="AB36" s="72"/>
    </row>
    <row r="37" ht="121.8" customHeight="1" spans="1:28">
      <c r="A37" s="45" t="s">
        <v>162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</row>
    <row r="38" spans="1:28">
      <c r="A38" s="46"/>
      <c r="U38" s="59"/>
      <c r="Z38" s="73"/>
      <c r="AA38" s="73"/>
      <c r="AB38" s="73"/>
    </row>
    <row r="39" spans="21:21">
      <c r="U39" s="59"/>
    </row>
    <row r="40" spans="21:21">
      <c r="U40" s="59"/>
    </row>
    <row r="41" spans="21:28">
      <c r="U41" s="59"/>
      <c r="AB41" s="73"/>
    </row>
    <row r="42" spans="21:21">
      <c r="U42" s="59"/>
    </row>
    <row r="43" spans="21:21">
      <c r="U43" s="59"/>
    </row>
    <row r="44" spans="21:21">
      <c r="U44" s="59"/>
    </row>
    <row r="45" spans="21:21">
      <c r="U45" s="60"/>
    </row>
    <row r="46" spans="21:21">
      <c r="U46" s="59"/>
    </row>
    <row r="47" spans="21:21">
      <c r="U47" s="59"/>
    </row>
    <row r="48" spans="21:21">
      <c r="U48" s="59"/>
    </row>
    <row r="49" spans="21:21">
      <c r="U49" s="61"/>
    </row>
    <row r="50" spans="21:21">
      <c r="U50" s="61"/>
    </row>
  </sheetData>
  <mergeCells count="16">
    <mergeCell ref="K1:N1"/>
    <mergeCell ref="S1:T1"/>
    <mergeCell ref="U1:W1"/>
    <mergeCell ref="A37:AB37"/>
    <mergeCell ref="A1:A2"/>
    <mergeCell ref="A3:A11"/>
    <mergeCell ref="A12:A17"/>
    <mergeCell ref="A19:A22"/>
    <mergeCell ref="A23:A24"/>
    <mergeCell ref="A25:A31"/>
    <mergeCell ref="A32:A33"/>
    <mergeCell ref="B1:B2"/>
    <mergeCell ref="C1:C2"/>
    <mergeCell ref="D1:D2"/>
    <mergeCell ref="E1:E2"/>
    <mergeCell ref="X1:Y2"/>
  </mergeCells>
  <pageMargins left="0.7" right="0.7" top="0.75" bottom="0.75" header="0.3" footer="0.3"/>
  <pageSetup paperSize="9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zoomScale="205" zoomScaleNormal="205" workbookViewId="0">
      <selection activeCell="C22" sqref="C22"/>
    </sheetView>
  </sheetViews>
  <sheetFormatPr defaultColWidth="9" defaultRowHeight="14.1" outlineLevelCol="3"/>
  <cols>
    <col min="1" max="1" width="5.88288288288288" customWidth="1"/>
    <col min="2" max="2" width="39.4414414414414" customWidth="1"/>
    <col min="3" max="4" width="19.8828828828829" customWidth="1"/>
  </cols>
  <sheetData>
    <row r="1" ht="18.4" spans="1:4">
      <c r="A1" s="1" t="s">
        <v>163</v>
      </c>
      <c r="B1" s="1"/>
      <c r="C1" s="1"/>
      <c r="D1" s="1"/>
    </row>
    <row r="2" spans="1:4">
      <c r="A2" s="2" t="s">
        <v>1</v>
      </c>
      <c r="B2" s="2" t="s">
        <v>49</v>
      </c>
      <c r="C2" s="2" t="s">
        <v>164</v>
      </c>
      <c r="D2" s="2" t="s">
        <v>5</v>
      </c>
    </row>
    <row r="3" spans="1:4">
      <c r="A3" s="3">
        <v>1</v>
      </c>
      <c r="B3" s="4" t="s">
        <v>137</v>
      </c>
      <c r="C3" s="3">
        <f>238+24+18+10</f>
        <v>290</v>
      </c>
      <c r="D3" s="2" t="s">
        <v>165</v>
      </c>
    </row>
    <row r="4" spans="1:4">
      <c r="A4" s="3">
        <v>2</v>
      </c>
      <c r="B4" s="4" t="s">
        <v>138</v>
      </c>
      <c r="C4" s="3">
        <f>238+24+18+10</f>
        <v>290</v>
      </c>
      <c r="D4" s="2" t="s">
        <v>165</v>
      </c>
    </row>
    <row r="5" spans="1:4">
      <c r="A5" s="3">
        <v>5</v>
      </c>
      <c r="B5" s="4" t="s">
        <v>62</v>
      </c>
      <c r="C5" s="3">
        <f>210+10</f>
        <v>220</v>
      </c>
      <c r="D5" s="2" t="s">
        <v>165</v>
      </c>
    </row>
    <row r="6" spans="1:4">
      <c r="A6" s="3">
        <v>8</v>
      </c>
      <c r="B6" s="4" t="s">
        <v>135</v>
      </c>
      <c r="C6" s="3">
        <f>400+50+10</f>
        <v>460</v>
      </c>
      <c r="D6" s="2" t="s">
        <v>165</v>
      </c>
    </row>
    <row r="7" spans="1:4">
      <c r="A7" s="3">
        <v>9</v>
      </c>
      <c r="B7" s="4" t="s">
        <v>136</v>
      </c>
      <c r="C7" s="3">
        <f>400+50+10</f>
        <v>460</v>
      </c>
      <c r="D7" s="2" t="s">
        <v>165</v>
      </c>
    </row>
    <row r="8" spans="1:4">
      <c r="A8" s="3">
        <v>15</v>
      </c>
      <c r="B8" s="4" t="s">
        <v>87</v>
      </c>
      <c r="C8" s="3">
        <f>32*2+16+10</f>
        <v>90</v>
      </c>
      <c r="D8" s="2" t="s">
        <v>165</v>
      </c>
    </row>
    <row r="9" spans="1:4">
      <c r="A9" s="3">
        <v>15</v>
      </c>
      <c r="B9" s="4" t="s">
        <v>166</v>
      </c>
      <c r="C9" s="3">
        <f>10*4+10</f>
        <v>50</v>
      </c>
      <c r="D9" s="2" t="s">
        <v>165</v>
      </c>
    </row>
    <row r="10" spans="1:4">
      <c r="A10" s="3">
        <v>15</v>
      </c>
      <c r="B10" s="4" t="s">
        <v>147</v>
      </c>
      <c r="C10" s="3">
        <f>20-10</f>
        <v>10</v>
      </c>
      <c r="D10" s="2" t="s">
        <v>165</v>
      </c>
    </row>
    <row r="11" spans="1:4">
      <c r="A11" s="5"/>
      <c r="B11" s="4" t="s">
        <v>160</v>
      </c>
      <c r="C11" s="6">
        <f>SUM(C3:C10)</f>
        <v>1870</v>
      </c>
      <c r="D11" s="2" t="s">
        <v>165</v>
      </c>
    </row>
    <row r="12" ht="15" spans="1:2">
      <c r="A12" s="7" t="s">
        <v>167</v>
      </c>
      <c r="B12" s="8"/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03 FPR&amp;盖板及杂项FPR清单</vt:lpstr>
      <vt:lpstr>附件1.FRP面积汇总表</vt:lpstr>
      <vt:lpstr>■附件2、废水站面积明细</vt:lpstr>
      <vt:lpstr>■附件3、曝气管支架数量统计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不及他@</cp:lastModifiedBy>
  <dcterms:created xsi:type="dcterms:W3CDTF">2021-04-18T05:57:00Z</dcterms:created>
  <cp:lastPrinted>2021-04-24T06:42:00Z</cp:lastPrinted>
  <dcterms:modified xsi:type="dcterms:W3CDTF">2024-01-18T03:02:28Z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BF585FA87C074CD0BFF3D71ACA91AA0C_13</vt:lpwstr>
  </property>
  <property fmtid="{D5CDD505-2E9C-101B-9397-08002B2CF9AE}" pid="3" name="KSOProductBuildVer">
    <vt:lpwstr>2052-12.1.0.16120</vt:lpwstr>
  </property>
</Properties>
</file>